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charts/chart2.xml" ContentType="application/vnd.openxmlformats-officedocument.drawingml.chart+xml"/>
  <Override PartName="/xl/theme/themeOverride1.xml" ContentType="application/vnd.openxmlformats-officedocument.themeOverride+xml"/>
  <Override PartName="/xl/drawings/drawing6.xml" ContentType="application/vnd.openxmlformats-officedocument.drawingml.chartshap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D6A2" lockStructure="1"/>
  <bookViews>
    <workbookView xWindow="11505" yWindow="-15" windowWidth="11550" windowHeight="9330" tabRatio="820"/>
  </bookViews>
  <sheets>
    <sheet name="Read_me" sheetId="45" r:id="rId1"/>
    <sheet name="compare_countries_graph" sheetId="36" r:id="rId2"/>
    <sheet name="compare_countries_table" sheetId="44" r:id="rId3"/>
    <sheet name="country_progress" sheetId="43" r:id="rId4"/>
    <sheet name="description" sheetId="39" r:id="rId5"/>
    <sheet name="calculations" sheetId="35" state="hidden" r:id="rId6"/>
    <sheet name="compare_table_calc" sheetId="38" state="hidden" r:id="rId7"/>
    <sheet name="chart2_calc" sheetId="42" state="hidden" r:id="rId8"/>
    <sheet name="raw data" sheetId="1" state="hidden" r:id="rId9"/>
    <sheet name="table_data" sheetId="37" state="hidden" r:id="rId10"/>
    <sheet name="chart2_data" sheetId="40" state="hidden" r:id="rId11"/>
  </sheets>
  <definedNames>
    <definedName name="countries">calculations!$L$4:$N$36</definedName>
    <definedName name="COUNTRY1">calculations!$B$4</definedName>
    <definedName name="COUNTRY2">calculations!$D$4</definedName>
    <definedName name="datasource">OFFSET(offsetstart, 0, offset1,38,1)</definedName>
    <definedName name="offset_chart2">calculations!$C$5</definedName>
    <definedName name="offset1">calculations!$C$4</definedName>
    <definedName name="offset2">calculations!$E$4</definedName>
    <definedName name="offsetstart">'raw data'!$C$1</definedName>
    <definedName name="offsetstart_2006">table_data!$B$4</definedName>
    <definedName name="offsetstart_20062010">table_data!$BP$4</definedName>
    <definedName name="offsetstart_2010">table_data!$AI$4</definedName>
    <definedName name="offsetstart_20112012">table_data!$CW$4</definedName>
    <definedName name="offsetstart_chart2">chart2_data!$B$4</definedName>
    <definedName name="_xlnm.Print_Area" localSheetId="1">compare_countries_graph!$D$1:$O$51</definedName>
    <definedName name="_xlnm.Print_Area" localSheetId="2">compare_countries_table!$E$1:$R$45</definedName>
    <definedName name="_xlnm.Print_Area" localSheetId="6">compare_table_calc!$E$1:$R$45</definedName>
    <definedName name="_xlnm.Print_Area" localSheetId="3">country_progress!$E$1:$R$67</definedName>
    <definedName name="_xlnm.Print_Area" localSheetId="4">description!$A$1:$G$37</definedName>
    <definedName name="_xlnm.Print_Titles" localSheetId="2">compare_countries_table!$3:$4</definedName>
    <definedName name="_xlnm.Print_Titles" localSheetId="6">compare_table_calc!$3:$4</definedName>
    <definedName name="_xlnm.Print_Titles" localSheetId="4">description!$2:$2</definedName>
  </definedNames>
  <calcPr calcId="145621" concurrentCalc="0"/>
  <customWorkbookViews>
    <customWorkbookView name="Gary Horsley - Personal View" guid="{BB4B5E13-64CC-4FF8-B0DF-E9544FDA2BDC}" mergeInterval="0" personalView="1" maximized="1" windowWidth="1148" windowHeight="639" activeSheetId="33"/>
  </customWorkbookViews>
</workbook>
</file>

<file path=xl/calcChain.xml><?xml version="1.0" encoding="utf-8"?>
<calcChain xmlns="http://schemas.openxmlformats.org/spreadsheetml/2006/main">
  <c r="E2" i="43" l="1"/>
  <c r="C5" i="35"/>
  <c r="G37" i="42"/>
  <c r="N37" i="42"/>
  <c r="C4" i="35"/>
  <c r="M21" i="38"/>
  <c r="P17" i="38"/>
  <c r="H3" i="35"/>
  <c r="E38" i="42"/>
  <c r="M38" i="42"/>
  <c r="C2" i="42"/>
  <c r="G5" i="42"/>
  <c r="N5" i="42"/>
  <c r="E7" i="42"/>
  <c r="M7" i="42"/>
  <c r="G2" i="42"/>
  <c r="G38" i="42"/>
  <c r="N38" i="42"/>
  <c r="E2" i="42"/>
  <c r="G6" i="42"/>
  <c r="N6" i="42"/>
  <c r="E10" i="42"/>
  <c r="M10" i="42"/>
  <c r="L2" i="42"/>
  <c r="G3" i="42"/>
  <c r="C10" i="42"/>
  <c r="L10" i="42"/>
  <c r="C8" i="42"/>
  <c r="L8" i="42"/>
  <c r="C6" i="42"/>
  <c r="L6" i="42"/>
  <c r="C11" i="42"/>
  <c r="L11" i="42"/>
  <c r="C13" i="42"/>
  <c r="L13" i="42"/>
  <c r="C15" i="42"/>
  <c r="L15" i="42"/>
  <c r="C17" i="42"/>
  <c r="L17" i="42"/>
  <c r="C20" i="42"/>
  <c r="L20" i="42"/>
  <c r="C22" i="42"/>
  <c r="L22" i="42"/>
  <c r="C24" i="42"/>
  <c r="L24" i="42"/>
  <c r="C27" i="42"/>
  <c r="L27" i="42"/>
  <c r="C28" i="42"/>
  <c r="L28" i="42"/>
  <c r="C30" i="42"/>
  <c r="L30" i="42"/>
  <c r="C33" i="42"/>
  <c r="L33" i="42"/>
  <c r="C35" i="42"/>
  <c r="L35" i="42"/>
  <c r="C37" i="42"/>
  <c r="L37" i="42"/>
  <c r="E5" i="42"/>
  <c r="M5" i="42"/>
  <c r="E9" i="42"/>
  <c r="M9" i="42"/>
  <c r="E11" i="42"/>
  <c r="M11" i="42"/>
  <c r="E13" i="42"/>
  <c r="M13" i="42"/>
  <c r="E15" i="42"/>
  <c r="M15" i="42"/>
  <c r="E17" i="42"/>
  <c r="M17" i="42"/>
  <c r="E20" i="42"/>
  <c r="M20" i="42"/>
  <c r="E22" i="42"/>
  <c r="M22" i="42"/>
  <c r="E24" i="42"/>
  <c r="M24" i="42"/>
  <c r="E26" i="42"/>
  <c r="M26" i="42"/>
  <c r="E28" i="42"/>
  <c r="M28" i="42"/>
  <c r="E30" i="42"/>
  <c r="M30" i="42"/>
  <c r="E33" i="42"/>
  <c r="M33" i="42"/>
  <c r="E35" i="42"/>
  <c r="M35" i="42"/>
  <c r="E37" i="42"/>
  <c r="M37" i="42"/>
  <c r="G8" i="42"/>
  <c r="N8" i="42"/>
  <c r="G10" i="42"/>
  <c r="N10" i="42"/>
  <c r="G12" i="42"/>
  <c r="N12" i="42"/>
  <c r="G14" i="42"/>
  <c r="N14" i="42"/>
  <c r="G16" i="42"/>
  <c r="N16" i="42"/>
  <c r="G19" i="42"/>
  <c r="N19" i="42"/>
  <c r="G21" i="42"/>
  <c r="N21" i="42"/>
  <c r="G23" i="42"/>
  <c r="N23" i="42"/>
  <c r="G25" i="42"/>
  <c r="N25" i="42"/>
  <c r="G27" i="42"/>
  <c r="N27" i="42"/>
  <c r="G29" i="42"/>
  <c r="N29" i="42"/>
  <c r="G32" i="42"/>
  <c r="N32" i="42"/>
  <c r="G34" i="42"/>
  <c r="N34" i="42"/>
  <c r="G36" i="42"/>
  <c r="N36" i="42"/>
  <c r="E3" i="42"/>
  <c r="C3" i="42"/>
  <c r="C9" i="42"/>
  <c r="L9" i="42"/>
  <c r="C7" i="42"/>
  <c r="L7" i="42"/>
  <c r="C5" i="42"/>
  <c r="L5" i="42"/>
  <c r="C12" i="42"/>
  <c r="L12" i="42"/>
  <c r="C14" i="42"/>
  <c r="L14" i="42"/>
  <c r="C16" i="42"/>
  <c r="L16" i="42"/>
  <c r="C19" i="42"/>
  <c r="L19" i="42"/>
  <c r="C21" i="42"/>
  <c r="L21" i="42"/>
  <c r="C23" i="42"/>
  <c r="L23" i="42"/>
  <c r="C25" i="42"/>
  <c r="L25" i="42"/>
  <c r="C26" i="42"/>
  <c r="L26" i="42"/>
  <c r="C29" i="42"/>
  <c r="L29" i="42"/>
  <c r="C32" i="42"/>
  <c r="L32" i="42"/>
  <c r="C34" i="42"/>
  <c r="L34" i="42"/>
  <c r="C36" i="42"/>
  <c r="L36" i="42"/>
  <c r="C38" i="42"/>
  <c r="L38" i="42"/>
  <c r="E6" i="42"/>
  <c r="M6" i="42"/>
  <c r="E8" i="42"/>
  <c r="M8" i="42"/>
  <c r="E12" i="42"/>
  <c r="M12" i="42"/>
  <c r="E14" i="42"/>
  <c r="M14" i="42"/>
  <c r="E16" i="42"/>
  <c r="M16" i="42"/>
  <c r="E19" i="42"/>
  <c r="M19" i="42"/>
  <c r="E21" i="42"/>
  <c r="M21" i="42"/>
  <c r="E23" i="42"/>
  <c r="M23" i="42"/>
  <c r="E25" i="42"/>
  <c r="M25" i="42"/>
  <c r="E27" i="42"/>
  <c r="M27" i="42"/>
  <c r="E29" i="42"/>
  <c r="M29" i="42"/>
  <c r="E32" i="42"/>
  <c r="M32" i="42"/>
  <c r="E34" i="42"/>
  <c r="M34" i="42"/>
  <c r="E36" i="42"/>
  <c r="M36" i="42"/>
  <c r="G7" i="42"/>
  <c r="N7" i="42"/>
  <c r="G9" i="42"/>
  <c r="N9" i="42"/>
  <c r="G11" i="42"/>
  <c r="N11" i="42"/>
  <c r="G13" i="42"/>
  <c r="N13" i="42"/>
  <c r="G15" i="42"/>
  <c r="N15" i="42"/>
  <c r="G17" i="42"/>
  <c r="N17" i="42"/>
  <c r="G20" i="42"/>
  <c r="N20" i="42"/>
  <c r="G22" i="42"/>
  <c r="N22" i="42"/>
  <c r="G24" i="42"/>
  <c r="N24" i="42"/>
  <c r="G26" i="42"/>
  <c r="N26" i="42"/>
  <c r="G28" i="42"/>
  <c r="N28" i="42"/>
  <c r="G30" i="42"/>
  <c r="N30" i="42"/>
  <c r="G33" i="42"/>
  <c r="N33" i="42"/>
  <c r="G35" i="42"/>
  <c r="N35" i="42"/>
  <c r="E4" i="35"/>
  <c r="G4" i="38"/>
  <c r="G4" i="44"/>
  <c r="H36" i="35"/>
  <c r="H34" i="35"/>
  <c r="H32" i="35"/>
  <c r="H30" i="35"/>
  <c r="H28" i="35"/>
  <c r="H26" i="35"/>
  <c r="H24" i="35"/>
  <c r="H22" i="35"/>
  <c r="H20" i="35"/>
  <c r="H18" i="35"/>
  <c r="H16" i="35"/>
  <c r="H14" i="35"/>
  <c r="H12" i="35"/>
  <c r="H10" i="35"/>
  <c r="H8" i="35"/>
  <c r="H6" i="35"/>
  <c r="H4" i="35"/>
  <c r="H2" i="35"/>
  <c r="H35" i="35"/>
  <c r="H33" i="35"/>
  <c r="H31" i="35"/>
  <c r="H29" i="35"/>
  <c r="H27" i="35"/>
  <c r="H25" i="35"/>
  <c r="H23" i="35"/>
  <c r="H21" i="35"/>
  <c r="H19" i="35"/>
  <c r="H17" i="35"/>
  <c r="H15" i="35"/>
  <c r="H13" i="35"/>
  <c r="H11" i="35"/>
  <c r="H9" i="35"/>
  <c r="H7" i="35"/>
  <c r="H5" i="35"/>
  <c r="H1" i="35"/>
  <c r="L10" i="38"/>
  <c r="L10" i="44"/>
  <c r="I36" i="35"/>
  <c r="I34" i="35"/>
  <c r="I32" i="35"/>
  <c r="I30" i="35"/>
  <c r="I28" i="35"/>
  <c r="I26" i="35"/>
  <c r="I24" i="35"/>
  <c r="I22" i="35"/>
  <c r="I20" i="35"/>
  <c r="I18" i="35"/>
  <c r="I16" i="35"/>
  <c r="I14" i="35"/>
  <c r="I12" i="35"/>
  <c r="I10" i="35"/>
  <c r="I8" i="35"/>
  <c r="I6" i="35"/>
  <c r="I4" i="35"/>
  <c r="I2" i="35"/>
  <c r="I35" i="35"/>
  <c r="I33" i="35"/>
  <c r="I31" i="35"/>
  <c r="I29" i="35"/>
  <c r="I27" i="35"/>
  <c r="I25" i="35"/>
  <c r="I23" i="35"/>
  <c r="I21" i="35"/>
  <c r="I19" i="35"/>
  <c r="I17" i="35"/>
  <c r="I15" i="35"/>
  <c r="I13" i="35"/>
  <c r="I11" i="35"/>
  <c r="I9" i="35"/>
  <c r="I7" i="35"/>
  <c r="I5" i="35"/>
  <c r="I3" i="35"/>
  <c r="I1" i="35"/>
  <c r="R6" i="38"/>
  <c r="R6" i="44"/>
  <c r="R8" i="38"/>
  <c r="R8" i="44"/>
  <c r="R10" i="38"/>
  <c r="R10" i="44"/>
  <c r="R12" i="38"/>
  <c r="R12" i="44"/>
  <c r="R14" i="38"/>
  <c r="R14" i="44"/>
  <c r="R16" i="38"/>
  <c r="R16" i="44"/>
  <c r="R18" i="38"/>
  <c r="R18" i="44"/>
  <c r="R21" i="38"/>
  <c r="R21" i="44"/>
  <c r="R23" i="38"/>
  <c r="R23" i="44"/>
  <c r="R25" i="38"/>
  <c r="R25" i="44"/>
  <c r="R27" i="38"/>
  <c r="R27" i="44"/>
  <c r="R29" i="38"/>
  <c r="R29" i="44"/>
  <c r="R31" i="38"/>
  <c r="R31" i="44"/>
  <c r="R34" i="38"/>
  <c r="R34" i="44"/>
  <c r="R36" i="38"/>
  <c r="R36" i="44"/>
  <c r="R38" i="38"/>
  <c r="R38" i="44"/>
  <c r="R4" i="38"/>
  <c r="R4" i="44"/>
  <c r="O7" i="38"/>
  <c r="O7" i="44"/>
  <c r="O9" i="38"/>
  <c r="O9" i="44"/>
  <c r="O11" i="38"/>
  <c r="O11" i="44"/>
  <c r="O13" i="38"/>
  <c r="O13" i="44"/>
  <c r="O15" i="38"/>
  <c r="O15" i="44"/>
  <c r="O17" i="38"/>
  <c r="O17" i="44"/>
  <c r="O20" i="38"/>
  <c r="O20" i="44"/>
  <c r="O22" i="38"/>
  <c r="O22" i="44"/>
  <c r="O24" i="38"/>
  <c r="O24" i="44"/>
  <c r="O26" i="38"/>
  <c r="O26" i="44"/>
  <c r="O28" i="38"/>
  <c r="O28" i="44"/>
  <c r="O30" i="38"/>
  <c r="O30" i="44"/>
  <c r="O33" i="38"/>
  <c r="O33" i="44"/>
  <c r="O35" i="38"/>
  <c r="O35" i="44"/>
  <c r="O37" i="38"/>
  <c r="O37" i="44"/>
  <c r="O39" i="38"/>
  <c r="O39" i="44"/>
  <c r="L6" i="38"/>
  <c r="L6" i="44"/>
  <c r="L8" i="38"/>
  <c r="L8" i="44"/>
  <c r="L12" i="38"/>
  <c r="L12" i="44"/>
  <c r="L14" i="38"/>
  <c r="L14" i="44"/>
  <c r="L16" i="38"/>
  <c r="L16" i="44"/>
  <c r="L18" i="38"/>
  <c r="L18" i="44"/>
  <c r="L21" i="38"/>
  <c r="L21" i="44"/>
  <c r="L23" i="38"/>
  <c r="L23" i="44"/>
  <c r="L25" i="38"/>
  <c r="L25" i="44"/>
  <c r="L27" i="38"/>
  <c r="L27" i="44"/>
  <c r="L29" i="38"/>
  <c r="L29" i="44"/>
  <c r="L31" i="38"/>
  <c r="L31" i="44"/>
  <c r="L34" i="38"/>
  <c r="L34" i="44"/>
  <c r="L36" i="38"/>
  <c r="L36" i="44"/>
  <c r="L38" i="38"/>
  <c r="L38" i="44"/>
  <c r="L4" i="38"/>
  <c r="L4" i="44"/>
  <c r="I7" i="38"/>
  <c r="I7" i="44"/>
  <c r="I9" i="38"/>
  <c r="I9" i="44"/>
  <c r="I11" i="38"/>
  <c r="I11" i="44"/>
  <c r="I13" i="38"/>
  <c r="I13" i="44"/>
  <c r="I15" i="38"/>
  <c r="I15" i="44"/>
  <c r="I17" i="38"/>
  <c r="I17" i="44"/>
  <c r="I20" i="38"/>
  <c r="I20" i="44"/>
  <c r="I22" i="38"/>
  <c r="I22" i="44"/>
  <c r="I24" i="38"/>
  <c r="I24" i="44"/>
  <c r="I26" i="38"/>
  <c r="I26" i="44"/>
  <c r="I28" i="38"/>
  <c r="I28" i="44"/>
  <c r="I30" i="38"/>
  <c r="I30" i="44"/>
  <c r="I33" i="38"/>
  <c r="I33" i="44"/>
  <c r="I35" i="38"/>
  <c r="I35" i="44"/>
  <c r="I37" i="38"/>
  <c r="I37" i="44"/>
  <c r="I39" i="38"/>
  <c r="I39" i="44"/>
  <c r="I36" i="38"/>
  <c r="I36" i="44"/>
  <c r="I4" i="38"/>
  <c r="I4" i="44"/>
  <c r="R7" i="38"/>
  <c r="R7" i="44"/>
  <c r="R9" i="38"/>
  <c r="R9" i="44"/>
  <c r="R11" i="38"/>
  <c r="R11" i="44"/>
  <c r="R13" i="38"/>
  <c r="R13" i="44"/>
  <c r="R15" i="38"/>
  <c r="R15" i="44"/>
  <c r="R17" i="38"/>
  <c r="R17" i="44"/>
  <c r="R20" i="38"/>
  <c r="R20" i="44"/>
  <c r="R22" i="38"/>
  <c r="R22" i="44"/>
  <c r="R24" i="38"/>
  <c r="R24" i="44"/>
  <c r="R26" i="38"/>
  <c r="R26" i="44"/>
  <c r="R28" i="38"/>
  <c r="R28" i="44"/>
  <c r="R30" i="38"/>
  <c r="R30" i="44"/>
  <c r="R33" i="38"/>
  <c r="R33" i="44"/>
  <c r="R35" i="38"/>
  <c r="R35" i="44"/>
  <c r="R37" i="38"/>
  <c r="R37" i="44"/>
  <c r="R39" i="38"/>
  <c r="R39" i="44"/>
  <c r="O6" i="38"/>
  <c r="O6" i="44"/>
  <c r="O8" i="38"/>
  <c r="O8" i="44"/>
  <c r="O10" i="38"/>
  <c r="O10" i="44"/>
  <c r="O12" i="38"/>
  <c r="O12" i="44"/>
  <c r="O14" i="38"/>
  <c r="O14" i="44"/>
  <c r="O16" i="38"/>
  <c r="O16" i="44"/>
  <c r="O18" i="38"/>
  <c r="O18" i="44"/>
  <c r="O21" i="38"/>
  <c r="O21" i="44"/>
  <c r="O23" i="38"/>
  <c r="O23" i="44"/>
  <c r="O25" i="38"/>
  <c r="O25" i="44"/>
  <c r="O27" i="38"/>
  <c r="O27" i="44"/>
  <c r="O29" i="38"/>
  <c r="O29" i="44"/>
  <c r="O31" i="38"/>
  <c r="O31" i="44"/>
  <c r="O34" i="38"/>
  <c r="O34" i="44"/>
  <c r="O36" i="38"/>
  <c r="O36" i="44"/>
  <c r="O38" i="38"/>
  <c r="O38" i="44"/>
  <c r="O4" i="38"/>
  <c r="O4" i="44"/>
  <c r="L7" i="38"/>
  <c r="L7" i="44"/>
  <c r="L9" i="38"/>
  <c r="L9" i="44"/>
  <c r="L11" i="38"/>
  <c r="L11" i="44"/>
  <c r="L13" i="38"/>
  <c r="L13" i="44"/>
  <c r="L15" i="38"/>
  <c r="L15" i="44"/>
  <c r="L17" i="38"/>
  <c r="L17" i="44"/>
  <c r="L20" i="38"/>
  <c r="L20" i="44"/>
  <c r="L22" i="38"/>
  <c r="L22" i="44"/>
  <c r="L24" i="38"/>
  <c r="L24" i="44"/>
  <c r="L26" i="38"/>
  <c r="L26" i="44"/>
  <c r="L28" i="38"/>
  <c r="L28" i="44"/>
  <c r="L30" i="38"/>
  <c r="L30" i="44"/>
  <c r="L33" i="38"/>
  <c r="L33" i="44"/>
  <c r="L35" i="38"/>
  <c r="L35" i="44"/>
  <c r="L37" i="38"/>
  <c r="L37" i="44"/>
  <c r="L39" i="38"/>
  <c r="L39" i="44"/>
  <c r="I6" i="38"/>
  <c r="I6" i="44"/>
  <c r="I8" i="38"/>
  <c r="I8" i="44"/>
  <c r="I10" i="38"/>
  <c r="I10" i="44"/>
  <c r="I12" i="38"/>
  <c r="I12" i="44"/>
  <c r="I14" i="38"/>
  <c r="I14" i="44"/>
  <c r="I16" i="38"/>
  <c r="I16" i="44"/>
  <c r="I18" i="38"/>
  <c r="I18" i="44"/>
  <c r="I21" i="38"/>
  <c r="I21" i="44"/>
  <c r="I23" i="38"/>
  <c r="I23" i="44"/>
  <c r="I25" i="38"/>
  <c r="I25" i="44"/>
  <c r="I27" i="38"/>
  <c r="I27" i="44"/>
  <c r="I29" i="38"/>
  <c r="I29" i="44"/>
  <c r="I31" i="38"/>
  <c r="I31" i="44"/>
  <c r="I34" i="38"/>
  <c r="I34" i="44"/>
  <c r="I38" i="38"/>
  <c r="I38" i="44"/>
  <c r="P6" i="38"/>
  <c r="P6" i="44"/>
  <c r="P8" i="38"/>
  <c r="P8" i="44"/>
  <c r="P10" i="38"/>
  <c r="P10" i="44"/>
  <c r="P12" i="38"/>
  <c r="P12" i="44"/>
  <c r="P14" i="38"/>
  <c r="P14" i="44"/>
  <c r="P16" i="38"/>
  <c r="P16" i="44"/>
  <c r="P18" i="38"/>
  <c r="P18" i="44"/>
  <c r="P21" i="38"/>
  <c r="P21" i="44"/>
  <c r="P23" i="38"/>
  <c r="P23" i="44"/>
  <c r="P25" i="38"/>
  <c r="P25" i="44"/>
  <c r="P27" i="38"/>
  <c r="P27" i="44"/>
  <c r="P29" i="38"/>
  <c r="P29" i="44"/>
  <c r="P31" i="38"/>
  <c r="P31" i="44"/>
  <c r="P34" i="38"/>
  <c r="P34" i="44"/>
  <c r="P36" i="38"/>
  <c r="P36" i="44"/>
  <c r="P38" i="38"/>
  <c r="P38" i="44"/>
  <c r="M6" i="38"/>
  <c r="M6" i="44"/>
  <c r="M8" i="38"/>
  <c r="M8" i="44"/>
  <c r="M10" i="38"/>
  <c r="M10" i="44"/>
  <c r="M12" i="38"/>
  <c r="M12" i="44"/>
  <c r="M14" i="38"/>
  <c r="M14" i="44"/>
  <c r="M16" i="38"/>
  <c r="M16" i="44"/>
  <c r="M18" i="38"/>
  <c r="M18" i="44"/>
  <c r="M21" i="44"/>
  <c r="M23" i="38"/>
  <c r="M23" i="44"/>
  <c r="M25" i="38"/>
  <c r="M25" i="44"/>
  <c r="M27" i="38"/>
  <c r="M27" i="44"/>
  <c r="M29" i="38"/>
  <c r="M29" i="44"/>
  <c r="M31" i="38"/>
  <c r="M31" i="44"/>
  <c r="M34" i="38"/>
  <c r="M34" i="44"/>
  <c r="M36" i="38"/>
  <c r="M36" i="44"/>
  <c r="M38" i="38"/>
  <c r="M38" i="44"/>
  <c r="J6" i="38"/>
  <c r="J6" i="44"/>
  <c r="J8" i="38"/>
  <c r="J8" i="44"/>
  <c r="J10" i="38"/>
  <c r="J10" i="44"/>
  <c r="J12" i="38"/>
  <c r="J12" i="44"/>
  <c r="J14" i="38"/>
  <c r="J14" i="44"/>
  <c r="J16" i="38"/>
  <c r="J16" i="44"/>
  <c r="J18" i="38"/>
  <c r="J18" i="44"/>
  <c r="J21" i="38"/>
  <c r="J21" i="44"/>
  <c r="J23" i="38"/>
  <c r="J23" i="44"/>
  <c r="J25" i="38"/>
  <c r="J25" i="44"/>
  <c r="J27" i="38"/>
  <c r="J27" i="44"/>
  <c r="J29" i="38"/>
  <c r="J29" i="44"/>
  <c r="J31" i="38"/>
  <c r="J31" i="44"/>
  <c r="J34" i="38"/>
  <c r="J34" i="44"/>
  <c r="J36" i="38"/>
  <c r="J36" i="44"/>
  <c r="J38" i="38"/>
  <c r="J38" i="44"/>
  <c r="G6" i="38"/>
  <c r="G6" i="44"/>
  <c r="G8" i="38"/>
  <c r="G8" i="44"/>
  <c r="G10" i="38"/>
  <c r="G10" i="44"/>
  <c r="G12" i="38"/>
  <c r="G12" i="44"/>
  <c r="G14" i="38"/>
  <c r="G14" i="44"/>
  <c r="G18" i="38"/>
  <c r="G18" i="44"/>
  <c r="G23" i="38"/>
  <c r="G23" i="44"/>
  <c r="G27" i="38"/>
  <c r="G27" i="44"/>
  <c r="G31" i="38"/>
  <c r="G31" i="44"/>
  <c r="G38" i="38"/>
  <c r="G38" i="44"/>
  <c r="P4" i="38"/>
  <c r="P4" i="44"/>
  <c r="P7" i="38"/>
  <c r="P7" i="44"/>
  <c r="P9" i="38"/>
  <c r="P9" i="44"/>
  <c r="P11" i="38"/>
  <c r="P11" i="44"/>
  <c r="P13" i="38"/>
  <c r="P13" i="44"/>
  <c r="P15" i="38"/>
  <c r="P15" i="44"/>
  <c r="P17" i="44"/>
  <c r="P20" i="38"/>
  <c r="P20" i="44"/>
  <c r="P22" i="38"/>
  <c r="P22" i="44"/>
  <c r="P24" i="38"/>
  <c r="P24" i="44"/>
  <c r="P26" i="38"/>
  <c r="P26" i="44"/>
  <c r="P28" i="38"/>
  <c r="P28" i="44"/>
  <c r="P30" i="38"/>
  <c r="P30" i="44"/>
  <c r="P33" i="38"/>
  <c r="P33" i="44"/>
  <c r="P35" i="38"/>
  <c r="P35" i="44"/>
  <c r="P37" i="38"/>
  <c r="P37" i="44"/>
  <c r="P39" i="38"/>
  <c r="P39" i="44"/>
  <c r="M4" i="38"/>
  <c r="M4" i="44"/>
  <c r="M7" i="38"/>
  <c r="M7" i="44"/>
  <c r="M9" i="38"/>
  <c r="M9" i="44"/>
  <c r="M11" i="38"/>
  <c r="M11" i="44"/>
  <c r="M13" i="38"/>
  <c r="M13" i="44"/>
  <c r="M15" i="38"/>
  <c r="M15" i="44"/>
  <c r="M17" i="38"/>
  <c r="M17" i="44"/>
  <c r="M20" i="38"/>
  <c r="M20" i="44"/>
  <c r="M22" i="38"/>
  <c r="M22" i="44"/>
  <c r="M24" i="38"/>
  <c r="M24" i="44"/>
  <c r="M26" i="38"/>
  <c r="M26" i="44"/>
  <c r="M28" i="38"/>
  <c r="M28" i="44"/>
  <c r="M30" i="38"/>
  <c r="M30" i="44"/>
  <c r="M33" i="38"/>
  <c r="M33" i="44"/>
  <c r="M35" i="38"/>
  <c r="M35" i="44"/>
  <c r="M37" i="38"/>
  <c r="M37" i="44"/>
  <c r="M39" i="38"/>
  <c r="M39" i="44"/>
  <c r="J4" i="38"/>
  <c r="J4" i="44"/>
  <c r="J7" i="38"/>
  <c r="J7" i="44"/>
  <c r="J9" i="38"/>
  <c r="J9" i="44"/>
  <c r="J11" i="38"/>
  <c r="J11" i="44"/>
  <c r="J13" i="38"/>
  <c r="J13" i="44"/>
  <c r="J15" i="38"/>
  <c r="J15" i="44"/>
  <c r="J17" i="38"/>
  <c r="J17" i="44"/>
  <c r="J20" i="38"/>
  <c r="J20" i="44"/>
  <c r="J22" i="38"/>
  <c r="J22" i="44"/>
  <c r="J24" i="38"/>
  <c r="J24" i="44"/>
  <c r="J26" i="38"/>
  <c r="J26" i="44"/>
  <c r="J28" i="38"/>
  <c r="J28" i="44"/>
  <c r="J30" i="38"/>
  <c r="J30" i="44"/>
  <c r="J33" i="38"/>
  <c r="J33" i="44"/>
  <c r="J35" i="38"/>
  <c r="J35" i="44"/>
  <c r="J37" i="38"/>
  <c r="J37" i="44"/>
  <c r="J39" i="38"/>
  <c r="J39" i="44"/>
  <c r="G7" i="38"/>
  <c r="G7" i="44"/>
  <c r="G9" i="38"/>
  <c r="G9" i="44"/>
  <c r="G11" i="38"/>
  <c r="G11" i="44"/>
  <c r="G13" i="38"/>
  <c r="G13" i="44"/>
  <c r="G15" i="38"/>
  <c r="G15" i="44"/>
  <c r="G17" i="38"/>
  <c r="G17" i="44"/>
  <c r="G20" i="38"/>
  <c r="G20" i="44"/>
  <c r="G22" i="38"/>
  <c r="G22" i="44"/>
  <c r="G24" i="38"/>
  <c r="G24" i="44"/>
  <c r="G26" i="38"/>
  <c r="G26" i="44"/>
  <c r="G28" i="38"/>
  <c r="G28" i="44"/>
  <c r="G30" i="38"/>
  <c r="G30" i="44"/>
  <c r="G33" i="38"/>
  <c r="G33" i="44"/>
  <c r="G35" i="38"/>
  <c r="G35" i="44"/>
  <c r="G37" i="38"/>
  <c r="G37" i="44"/>
  <c r="G39" i="38"/>
  <c r="G39" i="44"/>
  <c r="G16" i="38"/>
  <c r="G16" i="44"/>
  <c r="G21" i="38"/>
  <c r="G21" i="44"/>
  <c r="G25" i="38"/>
  <c r="G25" i="44"/>
  <c r="G29" i="38"/>
  <c r="G29" i="44"/>
  <c r="G34" i="38"/>
  <c r="G34" i="44"/>
  <c r="G36" i="38"/>
  <c r="G36" i="44"/>
</calcChain>
</file>

<file path=xl/sharedStrings.xml><?xml version="1.0" encoding="utf-8"?>
<sst xmlns="http://schemas.openxmlformats.org/spreadsheetml/2006/main" count="4525" uniqueCount="308">
  <si>
    <t>Belgium</t>
  </si>
  <si>
    <t>1020 IVET work-based students in upper secondary IVET (%)</t>
  </si>
  <si>
    <t>1030 Employees participating in CVT courses (%)</t>
  </si>
  <si>
    <t>1050 Adults in lifelong learning (%)</t>
  </si>
  <si>
    <t>1060 Enterprises providing training (%)</t>
  </si>
  <si>
    <t>1070 Female IVET students of all female upper secondary students (%)</t>
  </si>
  <si>
    <t>1080 Young VET graduates in further education and training (%)</t>
  </si>
  <si>
    <t>1090 Older adults in lifelong learning (%)</t>
  </si>
  <si>
    <t>1110 Unemployed adults in lifelong learning (%)</t>
  </si>
  <si>
    <t>1120 Individuals who wanted to participate in training but did not (%)</t>
  </si>
  <si>
    <t>2040 Average number of foreign languages learned in IVET</t>
  </si>
  <si>
    <t>2070 Innovative enterprises with supportive training practices (%)</t>
  </si>
  <si>
    <t>2090 Employment premium for  IVET graduates (over general stream)</t>
  </si>
  <si>
    <t>2110 Workers helped to improve their work by training (%)</t>
  </si>
  <si>
    <t>2120 Workers with skills matched to their duties (%)</t>
  </si>
  <si>
    <t>3010 Early leavers from education and training (%)</t>
  </si>
  <si>
    <t>3050 Adults with lower level of educational attainment (%)</t>
  </si>
  <si>
    <t>Skill development and labour market relevance</t>
  </si>
  <si>
    <t>Overall transitions and labour market trends</t>
  </si>
  <si>
    <t>2050 STEM graduates from upper secondary IVET (% of total)</t>
  </si>
  <si>
    <t>Bulgaria</t>
  </si>
  <si>
    <t>Czech Republic</t>
  </si>
  <si>
    <t>Denmark</t>
  </si>
  <si>
    <t>Germany</t>
  </si>
  <si>
    <t>Estonia</t>
  </si>
  <si>
    <t>Ireland</t>
  </si>
  <si>
    <t>Greece</t>
  </si>
  <si>
    <t>Spain</t>
  </si>
  <si>
    <t>France</t>
  </si>
  <si>
    <t>Italy</t>
  </si>
  <si>
    <t>Cyprus</t>
  </si>
  <si>
    <t>Latvia</t>
  </si>
  <si>
    <t>Lithuania</t>
  </si>
  <si>
    <t>Luxembourg</t>
  </si>
  <si>
    <t>Hungary</t>
  </si>
  <si>
    <t>Malta</t>
  </si>
  <si>
    <t>Netherlands</t>
  </si>
  <si>
    <t>Austria</t>
  </si>
  <si>
    <t>Poland</t>
  </si>
  <si>
    <t>Portugal</t>
  </si>
  <si>
    <t>Romania</t>
  </si>
  <si>
    <t>Slovenia</t>
  </si>
  <si>
    <t>Slovakia</t>
  </si>
  <si>
    <t>Finland</t>
  </si>
  <si>
    <t>Sweden</t>
  </si>
  <si>
    <t>United Kingdom</t>
  </si>
  <si>
    <t>Croatia</t>
  </si>
  <si>
    <t>Turkey</t>
  </si>
  <si>
    <t>Iceland</t>
  </si>
  <si>
    <t>Norway</t>
  </si>
  <si>
    <t>Switzerland</t>
  </si>
  <si>
    <t>2030 Enterprise expenditure on CVT courses (% of total labour cost)</t>
  </si>
  <si>
    <t>1040 Employees participating in on-the-job training (%)</t>
  </si>
  <si>
    <t>2060 30-34 year-olds with tertiary VET attainment (%)</t>
  </si>
  <si>
    <t>2080 Employment rate for IVET graduates (20-34 year-olds)</t>
  </si>
  <si>
    <t>3020 30-34 year-olds with tertiary attainment (%)</t>
  </si>
  <si>
    <t>3030 NEET rate for 18-24 year-olds (%)</t>
  </si>
  <si>
    <t>3040 Unemployment rate for 20-34 year-olds (%)</t>
  </si>
  <si>
    <t>3060 Employment rate for 20-64 year-olds (%)</t>
  </si>
  <si>
    <t>1010 IVET-students of all upper secondary students (%)</t>
  </si>
  <si>
    <t>1130 Job-related non-formal education and training (%)</t>
  </si>
  <si>
    <t>2010 IVET Public expenditure (% of GDP)</t>
  </si>
  <si>
    <t>2020 IVET Public expenditure (EUR per student)</t>
  </si>
  <si>
    <t>3070 Medium/high qualified employment in 2020 (% of total)</t>
  </si>
  <si>
    <t>1100 Low-educated adults in lifelong learning (%)</t>
  </si>
  <si>
    <t>2100 Employment premium for IVET graduates (over low-educated)</t>
  </si>
  <si>
    <t>Indicator label</t>
  </si>
  <si>
    <t>Change 2006-10</t>
  </si>
  <si>
    <t>2011/12 updates</t>
  </si>
  <si>
    <t>BE</t>
  </si>
  <si>
    <t>EU</t>
  </si>
  <si>
    <t>Access, attractiveness and flexibility</t>
  </si>
  <si>
    <t>IVET-students as % of all upper secondary students</t>
  </si>
  <si>
    <t>IVET work-based students as % of upper secondary IVET</t>
  </si>
  <si>
    <t>Employees participating in CVT courses (%)</t>
  </si>
  <si>
    <t>Employees participating in on-the-job training (%)</t>
  </si>
  <si>
    <t>Adults in lifelong learning (%)</t>
  </si>
  <si>
    <t>Enterprises providing training (%)</t>
  </si>
  <si>
    <t>Female IVET students as % of all female upper secondary students</t>
  </si>
  <si>
    <t>Young VET graduates in further education and training (%)</t>
  </si>
  <si>
    <t>Older adults in lifelong learning (%)</t>
  </si>
  <si>
    <t>Low-educated adults in lifelong learning (%)</t>
  </si>
  <si>
    <t>Unemployed adults in lifelong learning (%)</t>
  </si>
  <si>
    <t>Individuals who wanted to participate in training but did not (%)</t>
  </si>
  <si>
    <t>Job-related non-formal education and training (%)</t>
  </si>
  <si>
    <t>IVET public expenditure (% of GDP)</t>
  </si>
  <si>
    <t>IVET public expenditure (EUR per student)</t>
  </si>
  <si>
    <t>Enterprise expenditure on CVT courses as % of total labour cost</t>
  </si>
  <si>
    <t>Average number of foreign languages learned in IVET</t>
  </si>
  <si>
    <t>STEM graduates from upper secondary VET (% of total)</t>
  </si>
  <si>
    <t>30-34 year-olds with tertiary VET attainment (%)</t>
  </si>
  <si>
    <t>Innovative enterprises with supportive training practices (%)</t>
  </si>
  <si>
    <t>Employment rate for IVET graduates (20-34 year-olds)</t>
  </si>
  <si>
    <t>Employment premium for IVET graduates (over general stream)</t>
  </si>
  <si>
    <t>Employment premium for IVET graduates (over low-educated)</t>
  </si>
  <si>
    <t>Workers helped to improve their work by training (%)</t>
  </si>
  <si>
    <t>Workers with skills matched to their duties (%)</t>
  </si>
  <si>
    <t>Early leavers from education and training (%)</t>
  </si>
  <si>
    <t>30-34 year-olds with tertiary attainment (%)</t>
  </si>
  <si>
    <t>NEET rate for 18-24 year-olds (%)</t>
  </si>
  <si>
    <t>Unemployment rate for 20-34 year-olds (%)</t>
  </si>
  <si>
    <t>Adults with lower level of educational attainment (%)</t>
  </si>
  <si>
    <t>Employment rate for 20-64 year-olds (%)</t>
  </si>
  <si>
    <t>BG</t>
  </si>
  <si>
    <t>(u)</t>
  </si>
  <si>
    <t>(d)</t>
  </si>
  <si>
    <t>Medium/high-qualified employment in 2020 (% of total)</t>
  </si>
  <si>
    <t>CZ</t>
  </si>
  <si>
    <t>DK</t>
  </si>
  <si>
    <t>(b)</t>
  </si>
  <si>
    <t>DE</t>
  </si>
  <si>
    <t>EE</t>
  </si>
  <si>
    <t>IE</t>
  </si>
  <si>
    <t>EL</t>
  </si>
  <si>
    <t>ES</t>
  </si>
  <si>
    <t>FR</t>
  </si>
  <si>
    <t>HR</t>
  </si>
  <si>
    <t>IT</t>
  </si>
  <si>
    <t>CY</t>
  </si>
  <si>
    <t>LV</t>
  </si>
  <si>
    <t>LT</t>
  </si>
  <si>
    <t>LU</t>
  </si>
  <si>
    <t>HU</t>
  </si>
  <si>
    <t>MT</t>
  </si>
  <si>
    <t>NL</t>
  </si>
  <si>
    <t>AT</t>
  </si>
  <si>
    <t> 76.1</t>
  </si>
  <si>
    <t> 45.7</t>
  </si>
  <si>
    <t> 33</t>
  </si>
  <si>
    <t> 12</t>
  </si>
  <si>
    <t> 87</t>
  </si>
  <si>
    <t>71.1 </t>
  </si>
  <si>
    <t>7.9 </t>
  </si>
  <si>
    <t>0.8 </t>
  </si>
  <si>
    <t>1.2 </t>
  </si>
  <si>
    <t>-2.5 </t>
  </si>
  <si>
    <t>PL</t>
  </si>
  <si>
    <t>PT</t>
  </si>
  <si>
    <t>RO</t>
  </si>
  <si>
    <t>SI</t>
  </si>
  <si>
    <t>SK</t>
  </si>
  <si>
    <t>FI</t>
  </si>
  <si>
    <t>SE</t>
  </si>
  <si>
    <t>UK</t>
  </si>
  <si>
    <t>MK</t>
  </si>
  <si>
    <t>IS</t>
  </si>
  <si>
    <t>NO</t>
  </si>
  <si>
    <t>CH</t>
  </si>
  <si>
    <t>TR</t>
  </si>
  <si>
    <r>
      <t>12.8</t>
    </r>
    <r>
      <rPr>
        <vertAlign val="superscript"/>
        <sz val="9"/>
        <rFont val="Arial"/>
        <family val="2"/>
      </rPr>
      <t>(p)</t>
    </r>
  </si>
  <si>
    <r>
      <t>17.0</t>
    </r>
    <r>
      <rPr>
        <vertAlign val="superscript"/>
        <sz val="9"/>
        <rFont val="Arial"/>
        <family val="2"/>
      </rPr>
      <t>(p)</t>
    </r>
    <r>
      <rPr>
        <sz val="9"/>
        <rFont val="Arial"/>
        <family val="2"/>
      </rPr>
      <t xml:space="preserve"> </t>
    </r>
  </si>
  <si>
    <r>
      <t>38.9</t>
    </r>
    <r>
      <rPr>
        <vertAlign val="superscript"/>
        <sz val="9"/>
        <rFont val="Arial"/>
        <family val="2"/>
      </rPr>
      <t>(p)</t>
    </r>
  </si>
  <si>
    <r>
      <t>10.8</t>
    </r>
    <r>
      <rPr>
        <vertAlign val="superscript"/>
        <sz val="9"/>
        <rFont val="Arial"/>
        <family val="2"/>
      </rPr>
      <t>(b)</t>
    </r>
  </si>
  <si>
    <r>
      <t>7.0</t>
    </r>
    <r>
      <rPr>
        <vertAlign val="superscript"/>
        <sz val="9"/>
        <rFont val="Arial"/>
        <family val="2"/>
      </rPr>
      <t>(b)</t>
    </r>
  </si>
  <si>
    <r>
      <t>16.5</t>
    </r>
    <r>
      <rPr>
        <vertAlign val="superscript"/>
        <sz val="9"/>
        <rFont val="Arial"/>
        <family val="2"/>
      </rPr>
      <t>(p)</t>
    </r>
  </si>
  <si>
    <r>
      <t>4.5</t>
    </r>
    <r>
      <rPr>
        <vertAlign val="superscript"/>
        <sz val="9"/>
        <rFont val="Arial"/>
        <family val="2"/>
      </rPr>
      <t>(p)</t>
    </r>
  </si>
  <si>
    <r>
      <t>10.6</t>
    </r>
    <r>
      <rPr>
        <vertAlign val="superscript"/>
        <sz val="9"/>
        <rFont val="Arial"/>
        <family val="2"/>
      </rPr>
      <t>(b)</t>
    </r>
  </si>
  <si>
    <r>
      <t>17.6</t>
    </r>
    <r>
      <rPr>
        <vertAlign val="superscript"/>
        <sz val="9"/>
        <rFont val="Arial"/>
        <family val="2"/>
      </rPr>
      <t>(u)</t>
    </r>
  </si>
  <si>
    <r>
      <t>16.5</t>
    </r>
    <r>
      <rPr>
        <vertAlign val="superscript"/>
        <sz val="9"/>
        <rFont val="Arial"/>
        <family val="2"/>
      </rPr>
      <t>(u)</t>
    </r>
  </si>
  <si>
    <r>
      <t>6.1</t>
    </r>
    <r>
      <rPr>
        <vertAlign val="superscript"/>
        <sz val="9"/>
        <rFont val="Arial"/>
        <family val="2"/>
      </rPr>
      <t>(b)</t>
    </r>
  </si>
  <si>
    <r>
      <t>0.6</t>
    </r>
    <r>
      <rPr>
        <vertAlign val="superscript"/>
        <sz val="9"/>
        <rFont val="Arial"/>
        <family val="2"/>
      </rPr>
      <t>(u)</t>
    </r>
  </si>
  <si>
    <r>
      <t>0.2</t>
    </r>
    <r>
      <rPr>
        <vertAlign val="superscript"/>
        <sz val="9"/>
        <rFont val="Arial"/>
        <family val="2"/>
      </rPr>
      <t>(u)</t>
    </r>
  </si>
  <si>
    <r>
      <t>0.3</t>
    </r>
    <r>
      <rPr>
        <vertAlign val="superscript"/>
        <sz val="9"/>
        <rFont val="Arial"/>
        <family val="2"/>
      </rPr>
      <t>(u)</t>
    </r>
  </si>
  <si>
    <r>
      <t>4.1</t>
    </r>
    <r>
      <rPr>
        <vertAlign val="superscript"/>
        <sz val="9"/>
        <rFont val="Arial"/>
        <family val="2"/>
      </rPr>
      <t>(b)</t>
    </r>
  </si>
  <si>
    <r>
      <t>2.5</t>
    </r>
    <r>
      <rPr>
        <vertAlign val="superscript"/>
        <sz val="9"/>
        <rFont val="Arial"/>
        <family val="2"/>
      </rPr>
      <t>(b)</t>
    </r>
  </si>
  <si>
    <r>
      <t>10.4</t>
    </r>
    <r>
      <rPr>
        <vertAlign val="superscript"/>
        <sz val="9"/>
        <rFont val="Arial"/>
        <family val="2"/>
      </rPr>
      <t>(p)</t>
    </r>
  </si>
  <si>
    <r>
      <t>1.1</t>
    </r>
    <r>
      <rPr>
        <vertAlign val="superscript"/>
        <sz val="9"/>
        <rFont val="Arial"/>
        <family val="2"/>
      </rPr>
      <t>(b)</t>
    </r>
  </si>
  <si>
    <r>
      <t>4.9</t>
    </r>
    <r>
      <rPr>
        <vertAlign val="superscript"/>
        <sz val="9"/>
        <rFont val="Arial"/>
        <family val="2"/>
      </rPr>
      <t>(b)</t>
    </r>
  </si>
  <si>
    <r>
      <t>1.3</t>
    </r>
    <r>
      <rPr>
        <vertAlign val="superscript"/>
        <sz val="9"/>
        <rFont val="Arial"/>
        <family val="2"/>
      </rPr>
      <t>(b)</t>
    </r>
  </si>
  <si>
    <r>
      <t>12.0</t>
    </r>
    <r>
      <rPr>
        <vertAlign val="superscript"/>
        <sz val="9"/>
        <rFont val="Arial"/>
        <family val="2"/>
      </rPr>
      <t>(b)</t>
    </r>
  </si>
  <si>
    <r>
      <t>0.5</t>
    </r>
    <r>
      <rPr>
        <vertAlign val="superscript"/>
        <sz val="9"/>
        <rFont val="Arial"/>
        <family val="2"/>
      </rPr>
      <t>(u)</t>
    </r>
  </si>
  <si>
    <r>
      <t>2.4</t>
    </r>
    <r>
      <rPr>
        <vertAlign val="superscript"/>
        <sz val="9"/>
        <rFont val="Arial"/>
        <family val="2"/>
      </rPr>
      <t>(b)</t>
    </r>
  </si>
  <si>
    <r>
      <t>2.1</t>
    </r>
    <r>
      <rPr>
        <vertAlign val="superscript"/>
        <sz val="9"/>
        <rFont val="Arial"/>
        <family val="2"/>
      </rPr>
      <t>(u)</t>
    </r>
  </si>
  <si>
    <r>
      <t>1.1</t>
    </r>
    <r>
      <rPr>
        <vertAlign val="superscript"/>
        <sz val="9"/>
        <rFont val="Arial"/>
        <family val="2"/>
      </rPr>
      <t>(u)</t>
    </r>
  </si>
  <si>
    <r>
      <t>1.3</t>
    </r>
    <r>
      <rPr>
        <vertAlign val="superscript"/>
        <sz val="9"/>
        <rFont val="Arial"/>
        <family val="2"/>
      </rPr>
      <t>(u)</t>
    </r>
  </si>
  <si>
    <r>
      <t>2.8</t>
    </r>
    <r>
      <rPr>
        <vertAlign val="superscript"/>
        <sz val="9"/>
        <rFont val="Arial"/>
        <family val="2"/>
      </rPr>
      <t>(b)</t>
    </r>
  </si>
  <si>
    <r>
      <t>10.0</t>
    </r>
    <r>
      <rPr>
        <vertAlign val="superscript"/>
        <sz val="9"/>
        <rFont val="Arial"/>
        <family val="2"/>
      </rPr>
      <t>(p)</t>
    </r>
  </si>
  <si>
    <r>
      <t>0.7</t>
    </r>
    <r>
      <rPr>
        <vertAlign val="superscript"/>
        <sz val="9"/>
        <rFont val="Arial"/>
        <family val="2"/>
      </rPr>
      <t>(p)</t>
    </r>
  </si>
  <si>
    <r>
      <t>6.2</t>
    </r>
    <r>
      <rPr>
        <vertAlign val="superscript"/>
        <sz val="9"/>
        <rFont val="Arial"/>
        <family val="2"/>
      </rPr>
      <t>(b)</t>
    </r>
  </si>
  <si>
    <r>
      <t>0.1</t>
    </r>
    <r>
      <rPr>
        <vertAlign val="superscript"/>
        <sz val="9"/>
        <rFont val="Arial"/>
        <family val="2"/>
      </rPr>
      <t>(u)</t>
    </r>
  </si>
  <si>
    <r>
      <t>1.4</t>
    </r>
    <r>
      <rPr>
        <vertAlign val="superscript"/>
        <sz val="9"/>
        <rFont val="Arial"/>
        <family val="2"/>
      </rPr>
      <t>(u)</t>
    </r>
  </si>
  <si>
    <r>
      <t>3.2</t>
    </r>
    <r>
      <rPr>
        <vertAlign val="superscript"/>
        <sz val="9"/>
        <rFont val="Arial"/>
        <family val="2"/>
      </rPr>
      <t>(u)</t>
    </r>
  </si>
  <si>
    <r>
      <t>2.3</t>
    </r>
    <r>
      <rPr>
        <vertAlign val="superscript"/>
        <sz val="9"/>
        <rFont val="Arial"/>
        <family val="2"/>
      </rPr>
      <t>(u)</t>
    </r>
  </si>
  <si>
    <r>
      <t>1.6</t>
    </r>
    <r>
      <rPr>
        <vertAlign val="superscript"/>
        <sz val="9"/>
        <rFont val="Arial"/>
        <family val="2"/>
      </rPr>
      <t>(u)</t>
    </r>
  </si>
  <si>
    <r>
      <t>5.2</t>
    </r>
    <r>
      <rPr>
        <vertAlign val="superscript"/>
        <sz val="9"/>
        <rFont val="Arial"/>
        <family val="2"/>
      </rPr>
      <t>(u)</t>
    </r>
  </si>
  <si>
    <r>
      <t>5.4</t>
    </r>
    <r>
      <rPr>
        <vertAlign val="superscript"/>
        <sz val="9"/>
        <rFont val="Arial"/>
        <family val="2"/>
      </rPr>
      <t>(u)</t>
    </r>
  </si>
  <si>
    <r>
      <t>2.8</t>
    </r>
    <r>
      <rPr>
        <vertAlign val="superscript"/>
        <sz val="9"/>
        <rFont val="Arial"/>
        <family val="2"/>
      </rPr>
      <t>(u)</t>
    </r>
  </si>
  <si>
    <r>
      <t>11.0</t>
    </r>
    <r>
      <rPr>
        <vertAlign val="superscript"/>
        <sz val="9"/>
        <rFont val="Arial"/>
        <family val="2"/>
      </rPr>
      <t>(u)</t>
    </r>
  </si>
  <si>
    <r>
      <t>8.8</t>
    </r>
    <r>
      <rPr>
        <vertAlign val="superscript"/>
        <sz val="9"/>
        <rFont val="Arial"/>
        <family val="2"/>
      </rPr>
      <t>(u)</t>
    </r>
  </si>
  <si>
    <r>
      <t>16.2</t>
    </r>
    <r>
      <rPr>
        <vertAlign val="superscript"/>
        <sz val="9"/>
        <rFont val="Arial"/>
        <family val="2"/>
      </rPr>
      <t>(p)</t>
    </r>
  </si>
  <si>
    <r>
      <t>4.6</t>
    </r>
    <r>
      <rPr>
        <vertAlign val="superscript"/>
        <sz val="9"/>
        <rFont val="Arial"/>
        <family val="2"/>
      </rPr>
      <t>(p)</t>
    </r>
  </si>
  <si>
    <r>
      <t>13.9</t>
    </r>
    <r>
      <rPr>
        <vertAlign val="superscript"/>
        <sz val="9"/>
        <rFont val="Arial"/>
        <family val="2"/>
      </rPr>
      <t>(b)</t>
    </r>
  </si>
  <si>
    <r>
      <t xml:space="preserve">2.1 </t>
    </r>
    <r>
      <rPr>
        <vertAlign val="superscript"/>
        <sz val="9"/>
        <rFont val="Arial"/>
        <family val="2"/>
      </rPr>
      <t>(u)</t>
    </r>
  </si>
  <si>
    <r>
      <t xml:space="preserve"> </t>
    </r>
    <r>
      <rPr>
        <vertAlign val="superscript"/>
        <sz val="9"/>
        <rFont val="Arial"/>
        <family val="2"/>
      </rPr>
      <t>(b)</t>
    </r>
  </si>
  <si>
    <r>
      <t>6.2</t>
    </r>
    <r>
      <rPr>
        <vertAlign val="superscript"/>
        <sz val="9"/>
        <rFont val="Arial"/>
        <family val="2"/>
      </rPr>
      <t>(u)</t>
    </r>
  </si>
  <si>
    <r>
      <t>1.7</t>
    </r>
    <r>
      <rPr>
        <vertAlign val="superscript"/>
        <sz val="9"/>
        <rFont val="Arial"/>
        <family val="2"/>
      </rPr>
      <t>(b)</t>
    </r>
  </si>
  <si>
    <r>
      <t>1.4</t>
    </r>
    <r>
      <rPr>
        <vertAlign val="superscript"/>
        <sz val="9"/>
        <rFont val="Arial"/>
        <family val="2"/>
      </rPr>
      <t>(d)</t>
    </r>
  </si>
  <si>
    <r>
      <t>16.7</t>
    </r>
    <r>
      <rPr>
        <vertAlign val="superscript"/>
        <sz val="9"/>
        <rFont val="Arial"/>
        <family val="2"/>
      </rPr>
      <t>(b)</t>
    </r>
  </si>
  <si>
    <r>
      <t>2.4</t>
    </r>
    <r>
      <rPr>
        <vertAlign val="superscript"/>
        <sz val="9"/>
        <rFont val="Arial"/>
        <family val="2"/>
      </rPr>
      <t>(u)</t>
    </r>
  </si>
  <si>
    <r>
      <t>3.5</t>
    </r>
    <r>
      <rPr>
        <vertAlign val="superscript"/>
        <sz val="9"/>
        <rFont val="Arial"/>
        <family val="2"/>
      </rPr>
      <t>(u)</t>
    </r>
  </si>
  <si>
    <r>
      <t>10.5</t>
    </r>
    <r>
      <rPr>
        <vertAlign val="superscript"/>
        <sz val="9"/>
        <rFont val="Arial"/>
        <family val="2"/>
      </rPr>
      <t>(p)</t>
    </r>
  </si>
  <si>
    <r>
      <t>4.7</t>
    </r>
    <r>
      <rPr>
        <vertAlign val="superscript"/>
        <sz val="9"/>
        <rFont val="Arial"/>
        <family val="2"/>
      </rPr>
      <t>(u)</t>
    </r>
  </si>
  <si>
    <r>
      <t>10.5</t>
    </r>
    <r>
      <rPr>
        <vertAlign val="superscript"/>
        <sz val="9"/>
        <rFont val="Arial"/>
        <family val="2"/>
      </rPr>
      <t>(b)</t>
    </r>
  </si>
  <si>
    <r>
      <t>8.1</t>
    </r>
    <r>
      <rPr>
        <vertAlign val="superscript"/>
        <sz val="9"/>
        <rFont val="Arial"/>
        <family val="2"/>
      </rPr>
      <t>(p)</t>
    </r>
  </si>
  <si>
    <r>
      <t>8.8</t>
    </r>
    <r>
      <rPr>
        <vertAlign val="superscript"/>
        <sz val="9"/>
        <rFont val="Arial"/>
        <family val="2"/>
      </rPr>
      <t>(p)</t>
    </r>
  </si>
  <si>
    <r>
      <t>5.4</t>
    </r>
    <r>
      <rPr>
        <vertAlign val="superscript"/>
        <sz val="9"/>
        <rFont val="Arial"/>
        <family val="2"/>
      </rPr>
      <t>(p)</t>
    </r>
  </si>
  <si>
    <r>
      <t>5.7</t>
    </r>
    <r>
      <rPr>
        <vertAlign val="superscript"/>
        <sz val="9"/>
        <rFont val="Arial"/>
        <family val="2"/>
      </rPr>
      <t>(p)</t>
    </r>
  </si>
  <si>
    <r>
      <t>37.0</t>
    </r>
    <r>
      <rPr>
        <vertAlign val="superscript"/>
        <sz val="9"/>
        <rFont val="Arial"/>
        <family val="2"/>
      </rPr>
      <t>(b)</t>
    </r>
  </si>
  <si>
    <r>
      <t>42.3</t>
    </r>
    <r>
      <rPr>
        <vertAlign val="superscript"/>
        <sz val="9"/>
        <rFont val="Arial"/>
        <family val="2"/>
      </rPr>
      <t>(p)</t>
    </r>
  </si>
  <si>
    <r>
      <t>35.3</t>
    </r>
    <r>
      <rPr>
        <vertAlign val="superscript"/>
        <sz val="9"/>
        <rFont val="Arial"/>
        <family val="2"/>
      </rPr>
      <t>(p)</t>
    </r>
  </si>
  <si>
    <r>
      <t>39.1</t>
    </r>
    <r>
      <rPr>
        <vertAlign val="superscript"/>
        <sz val="9"/>
        <rFont val="Arial"/>
        <family val="2"/>
      </rPr>
      <t>(p)</t>
    </r>
  </si>
  <si>
    <r>
      <t>27.2</t>
    </r>
    <r>
      <rPr>
        <vertAlign val="superscript"/>
        <sz val="9"/>
        <rFont val="Arial"/>
        <family val="2"/>
      </rPr>
      <t>(d)</t>
    </r>
    <r>
      <rPr>
        <sz val="9"/>
        <rFont val="Arial"/>
        <family val="2"/>
      </rPr>
      <t xml:space="preserve"> </t>
    </r>
  </si>
  <si>
    <r>
      <t>9.8</t>
    </r>
    <r>
      <rPr>
        <vertAlign val="superscript"/>
        <sz val="9"/>
        <rFont val="Arial"/>
        <family val="2"/>
      </rPr>
      <t>(p)</t>
    </r>
  </si>
  <si>
    <r>
      <t>17.4</t>
    </r>
    <r>
      <rPr>
        <vertAlign val="superscript"/>
        <sz val="9"/>
        <rFont val="Arial"/>
        <family val="2"/>
      </rPr>
      <t>(b)</t>
    </r>
  </si>
  <si>
    <r>
      <t>7.8</t>
    </r>
    <r>
      <rPr>
        <vertAlign val="superscript"/>
        <sz val="9"/>
        <rFont val="Arial"/>
        <family val="2"/>
      </rPr>
      <t>(p)</t>
    </r>
  </si>
  <si>
    <r>
      <t>14.5</t>
    </r>
    <r>
      <rPr>
        <vertAlign val="superscript"/>
        <sz val="9"/>
        <rFont val="Arial"/>
        <family val="2"/>
      </rPr>
      <t>(p)</t>
    </r>
  </si>
  <si>
    <r>
      <t>15.9</t>
    </r>
    <r>
      <rPr>
        <vertAlign val="superscript"/>
        <sz val="9"/>
        <rFont val="Arial"/>
        <family val="2"/>
      </rPr>
      <t>(p)</t>
    </r>
  </si>
  <si>
    <r>
      <t>16.1</t>
    </r>
    <r>
      <rPr>
        <vertAlign val="superscript"/>
        <sz val="9"/>
        <rFont val="Arial"/>
        <family val="2"/>
      </rPr>
      <t>(b)</t>
    </r>
  </si>
  <si>
    <r>
      <t>9.5</t>
    </r>
    <r>
      <rPr>
        <vertAlign val="superscript"/>
        <sz val="9"/>
        <rFont val="Arial"/>
        <family val="2"/>
      </rPr>
      <t>(b)</t>
    </r>
  </si>
  <si>
    <r>
      <t>16.4</t>
    </r>
    <r>
      <rPr>
        <vertAlign val="superscript"/>
        <sz val="9"/>
        <rFont val="Arial"/>
        <family val="2"/>
      </rPr>
      <t>(b)</t>
    </r>
  </si>
  <si>
    <r>
      <t>14.0</t>
    </r>
    <r>
      <rPr>
        <vertAlign val="superscript"/>
        <sz val="9"/>
        <rFont val="Arial"/>
        <family val="2"/>
      </rPr>
      <t>(b)</t>
    </r>
  </si>
  <si>
    <r>
      <t>21.5</t>
    </r>
    <r>
      <rPr>
        <vertAlign val="superscript"/>
        <sz val="9"/>
        <rFont val="Arial"/>
        <family val="2"/>
      </rPr>
      <t>(b)</t>
    </r>
  </si>
  <si>
    <r>
      <t>18.8</t>
    </r>
    <r>
      <rPr>
        <vertAlign val="superscript"/>
        <sz val="9"/>
        <rFont val="Arial"/>
        <family val="2"/>
      </rPr>
      <t>(b)</t>
    </r>
  </si>
  <si>
    <r>
      <t>10.9</t>
    </r>
    <r>
      <rPr>
        <vertAlign val="superscript"/>
        <sz val="9"/>
        <rFont val="Arial"/>
        <family val="2"/>
      </rPr>
      <t>(b)</t>
    </r>
  </si>
  <si>
    <r>
      <t>26.8</t>
    </r>
    <r>
      <rPr>
        <vertAlign val="superscript"/>
        <sz val="9"/>
        <rFont val="Arial"/>
        <family val="2"/>
      </rPr>
      <t>(p)</t>
    </r>
  </si>
  <si>
    <r>
      <t>62.4</t>
    </r>
    <r>
      <rPr>
        <vertAlign val="superscript"/>
        <sz val="9"/>
        <rFont val="Arial"/>
        <family val="2"/>
      </rPr>
      <t>(d)</t>
    </r>
  </si>
  <si>
    <r>
      <t>63.0</t>
    </r>
    <r>
      <rPr>
        <vertAlign val="superscript"/>
        <sz val="9"/>
        <rFont val="Arial"/>
        <family val="2"/>
      </rPr>
      <t>(b)</t>
    </r>
  </si>
  <si>
    <r>
      <t>71.5</t>
    </r>
    <r>
      <rPr>
        <vertAlign val="superscript"/>
        <sz val="9"/>
        <rFont val="Arial"/>
        <family val="2"/>
      </rPr>
      <t>(b)</t>
    </r>
  </si>
  <si>
    <r>
      <t>68.2</t>
    </r>
    <r>
      <rPr>
        <vertAlign val="superscript"/>
        <sz val="9"/>
        <rFont val="Arial"/>
        <family val="2"/>
      </rPr>
      <t>(b)</t>
    </r>
  </si>
  <si>
    <r>
      <t>68.7</t>
    </r>
    <r>
      <rPr>
        <vertAlign val="superscript"/>
        <sz val="9"/>
        <rFont val="Arial"/>
        <family val="2"/>
      </rPr>
      <t>(b)</t>
    </r>
  </si>
  <si>
    <r>
      <t>64.7</t>
    </r>
    <r>
      <rPr>
        <vertAlign val="superscript"/>
        <sz val="9"/>
        <rFont val="Arial"/>
        <family val="2"/>
      </rPr>
      <t>(b)</t>
    </r>
  </si>
  <si>
    <r>
      <t>66.5</t>
    </r>
    <r>
      <rPr>
        <vertAlign val="superscript"/>
        <sz val="9"/>
        <rFont val="Arial"/>
        <family val="2"/>
      </rPr>
      <t>(b)</t>
    </r>
  </si>
  <si>
    <r>
      <t>65.1</t>
    </r>
    <r>
      <rPr>
        <vertAlign val="superscript"/>
        <sz val="9"/>
        <rFont val="Arial"/>
        <family val="2"/>
      </rPr>
      <t>(b)</t>
    </r>
  </si>
  <si>
    <t>Medium/high-qualified employment in 2020  (% of total)</t>
  </si>
  <si>
    <t>FYROM</t>
  </si>
  <si>
    <r>
      <t>Score on VET indicators 2006, 2010 and 2011/12</t>
    </r>
    <r>
      <rPr>
        <sz val="10"/>
        <color theme="1"/>
        <rFont val="Arial"/>
        <family val="2"/>
      </rPr>
      <t xml:space="preserve"> (where available)</t>
    </r>
  </si>
  <si>
    <t>Copyright © European Centre for the Development of Vocational Training, 2014</t>
  </si>
  <si>
    <t xml:space="preserve"> </t>
  </si>
  <si>
    <t>COMPARE</t>
  </si>
  <si>
    <t xml:space="preserve">
</t>
  </si>
  <si>
    <t>On the way to 2020: data for vocational education and training policies. Update 2013</t>
  </si>
  <si>
    <t>No</t>
  </si>
  <si>
    <t>Indicator</t>
  </si>
  <si>
    <t>Short description and source</t>
  </si>
  <si>
    <t>Year used for 2011/12 column in the table</t>
  </si>
  <si>
    <t xml:space="preserve">IVET students as % of all upper secondary students </t>
  </si>
  <si>
    <t>Number of students in upper secondary IVET (ISCED 3) as a percentage of all upper secondary students (Eurostat, UOE)</t>
  </si>
  <si>
    <t>IVET work-based students as % of all upper secondary IVET (%)</t>
  </si>
  <si>
    <t>Number of employees who have participated in employer-sponsored CVT courses in the last 12 months as a percentage of all employees in all enterprises surveyed (Eurostat, CVTS)</t>
  </si>
  <si>
    <t>Number of employees who have participated in employer-sponsored on-the-job training in the last 12 months as a percentage of all employees in all enterprises surveyed (Eurostat, CVTS)</t>
  </si>
  <si>
    <t>Percentage of the population aged 25-64 participating in education and training over the four weeks prior to the survey (Eurostat, LFS)</t>
  </si>
  <si>
    <t>Percentage of enterprises providing any type of vocational training to their employees in the last 12 months (Eurostat, CVTS)</t>
  </si>
  <si>
    <t>Number of female students in upper secondary IVET (ISCED 3) as a percentage of all female students in upper secondary education (Eurostat, UOE)</t>
  </si>
  <si>
    <t>Percentage of the population aged 50-64 who participated in education and training over the four weeks prior to the survey (Cedefop calculations based on Eurostat, LFS)</t>
  </si>
  <si>
    <t xml:space="preserve">Percentage of the population aged 25-64 with lowest level of educational attainment (ISCED 0-2) who participated in education and training over the four weeks prior to the survey (Eurostat, LFS) </t>
  </si>
  <si>
    <t xml:space="preserve">Percentage of the unemployed population aged 25-64 who participated in education and training over the four weeks prior to the survey (Eurostat, LFS) </t>
  </si>
  <si>
    <t>Percentage of individuals aged 25-64 wanting to participate in education or training but did not do so (Eurostat, AES)</t>
  </si>
  <si>
    <t>Non formal job-related learning activities as % of all non-formal learning activities. The indicator considers activities carried out in the 12 months prior to the survey by adults aged 25-64</t>
  </si>
  <si>
    <t xml:space="preserve">Enterprise expenditure on CVT courses as % of total labour cost </t>
  </si>
  <si>
    <t>Total monetary expenditure (TME) by enterprises on CVT courses as % of total labour cost (all enterprises). TME indicator excludes personnel absence costs (Cedefop calculations based on Eurostat, CVTS)</t>
  </si>
  <si>
    <t>Average number of foreign languages learned in vocational upper secondary education (ISCED 3) (Eurostat, UOE)</t>
  </si>
  <si>
    <t>STEM graduates from upper secondary IVET (% of total)</t>
  </si>
  <si>
    <t>Percentage of employed individuals who answered ‘Agree’ to the statement ‘The training has helped me improve the way I work’. This question is only answered by those employees for whom training was provided by the employer (or by themselves in case of self-employed people) (Eurofound, EWCS, only 2010)</t>
  </si>
  <si>
    <t>Percentage of employed people surveyed who answered ‘My present skills correspond well with my duties’ to the question ‘Which of the following alternatives would best describe your skills in your own work?’. Other possible answers are ‘I need further training to cope well with my duties’, ‘I have the skills to cope with more demanding duties’ (Eurofound, EWCS, only 2010)</t>
  </si>
  <si>
    <t>Percentage of the population aged 18-24 who have attained, at most, lower-secondary education and are not involved in further education or training (Eurostat, LFS)</t>
  </si>
  <si>
    <t>Percentage of the population aged 30-34 who have successfully completed tertiary-level education. Tertiary education is defined as ISCED 5 and 6 (Eurostat, LFS)</t>
  </si>
  <si>
    <t>Percentage of the population of age 18-24 years not employed and not involved in further education or training (Eurostat, LFS)</t>
  </si>
  <si>
    <t>Unemployment rate (%) of 20-34 year-olds (Cedefop calculations based on Eurostat, LFS)</t>
  </si>
  <si>
    <t>Percentage of the population aged 25-64 who have attained, at most, lower-secondary education (ISCED 97 levels 0-2) (Eurostat, LFS)</t>
  </si>
  <si>
    <t>Percentage of the population aged 20-64 in employment (Eurostat, LFS)</t>
  </si>
  <si>
    <t xml:space="preserve">Share of total employment accounted for by individuals with medium- (ISCED 3-4) or high-level (ISCED 5-6) qualifications in 2020. Level of qualifications refers to the educational attainment of individuals who will be employed and not to the educational requirements of their jobs (Cedefop forecasts) </t>
  </si>
  <si>
    <t>Short description of indicators</t>
  </si>
  <si>
    <r>
      <t>Number of students in combined work- and school-based upper secondary IVET (ISCED 3) as a percentage of all students in upper secondary IVET (Cedefop calculations based on Eurostat, UOE)</t>
    </r>
    <r>
      <rPr>
        <vertAlign val="superscript"/>
        <sz val="9"/>
        <rFont val="Arial"/>
        <family val="2"/>
      </rPr>
      <t>(a)(b)</t>
    </r>
  </si>
  <si>
    <r>
      <t>Percentage of the population aged 18-24 with a medium-level vocational qualification (ISCED 3 or 4) as their highest educational attainment who participated in education and training over four weeks prior to the survey (Cedefop calculations based on Eurostat, LFS - 2009 AHM)</t>
    </r>
    <r>
      <rPr>
        <vertAlign val="superscript"/>
        <sz val="9"/>
        <rFont val="Arial"/>
        <family val="2"/>
      </rPr>
      <t>(a)</t>
    </r>
  </si>
  <si>
    <r>
      <t>Public expenditure on vocational education at upper secondary and post-secondary level (ISCED 3 and 4) as a percentage of GDP (Eurostat, UOE)</t>
    </r>
    <r>
      <rPr>
        <vertAlign val="superscript"/>
        <sz val="9"/>
        <rFont val="Arial"/>
        <family val="2"/>
      </rPr>
      <t>(a)(b)</t>
    </r>
  </si>
  <si>
    <r>
      <t>Public expenditure on vocational education at upper secondary and post-secondary level (ISCED 3 and 4) in EUR per student enrolled (Eurostat, UOE)</t>
    </r>
    <r>
      <rPr>
        <vertAlign val="superscript"/>
        <sz val="9"/>
        <rFont val="Arial"/>
        <family val="2"/>
      </rPr>
      <t>(a)(b)</t>
    </r>
  </si>
  <si>
    <r>
      <t>STEM (Science, Technology, Engineering and Mathematics) graduates from upper secondary vocational education (ISCED 3) as percentage of all upper secondary graduates across all subjects (Cedefop calculations based on Eurostat, UOE)</t>
    </r>
    <r>
      <rPr>
        <vertAlign val="superscript"/>
        <sz val="9"/>
        <rFont val="Arial"/>
        <family val="2"/>
      </rPr>
      <t>(b)</t>
    </r>
  </si>
  <si>
    <r>
      <t>Percentage of all 30-34 year-olds with a tertiary-level vocational qualification (ISCED 5b) as their highest educational attainment (Cedefop calculations based on Eurostat, LFS)</t>
    </r>
    <r>
      <rPr>
        <vertAlign val="superscript"/>
        <sz val="9"/>
        <rFont val="Arial"/>
        <family val="2"/>
      </rPr>
      <t>(a)</t>
    </r>
  </si>
  <si>
    <r>
      <t>Enterprises providing training to their staff to support technological innovation (as % of all enterprises reporting technological innovation in core innovation sectors) (Eurostat, CIS, only 2008)</t>
    </r>
    <r>
      <rPr>
        <vertAlign val="superscript"/>
        <sz val="9"/>
        <rFont val="Arial"/>
        <family val="2"/>
      </rPr>
      <t>(b)</t>
    </r>
  </si>
  <si>
    <r>
      <t>Employment rate of 20-34 year-olds with a medium-level qualification (ISCED 3 or 4) from the VET stream as their highest educational attainment. Calculations exclude those still in formal education. Those having an ISCED 3c short qualification as their highest educational attainment are considered as having a low education level (equivalent to lower secondary) and are also excluded. (Cedefop calculations based on Eurostat, LFS, 2009 AHM)</t>
    </r>
    <r>
      <rPr>
        <vertAlign val="superscript"/>
        <sz val="9"/>
        <rFont val="Arial"/>
        <family val="2"/>
      </rPr>
      <t>(a)</t>
    </r>
  </si>
  <si>
    <r>
      <t>The premium is expressed as a difference (in percentage points) between two indicators: the employment rate for young VET graduates (indicator 2080) and the employment rate for young graduates (20-34 year-olds) from the general stream of education at the same ISCED levels. Calculations exclude those still in formal education. Those having an ISCED 3c short qualification as their highest educational attainment are considered as having a low education level (equivalent to lower secondary) and are also excluded. (Cedefop calculations based on Eurostat, LFS, 2009 AHM)</t>
    </r>
    <r>
      <rPr>
        <vertAlign val="superscript"/>
        <sz val="9"/>
        <rFont val="Arial"/>
        <family val="2"/>
      </rPr>
      <t>(a)</t>
    </r>
  </si>
  <si>
    <r>
      <t>The premium is expressed as a difference (in percentage points) between two indicators: the employment rate for young VET graduates (indicator 2080) and the employment rate for young graduates (20-34 year-olds) who have, at most, lower secondary education as their highest level of educational attainment. Calculations exclude those still in formal education. Those having an ISCED 3c short qualification as their highest educational attainment are considered as having a low education (equivalent to lower secondary) level and are included only in that group. (Cedefop calculations based on Eurostat, LFS, 2009 AHM)</t>
    </r>
    <r>
      <rPr>
        <vertAlign val="superscript"/>
        <sz val="9"/>
        <rFont val="Arial"/>
        <family val="2"/>
      </rPr>
      <t>(a)</t>
    </r>
  </si>
  <si>
    <t>2011/12</t>
  </si>
  <si>
    <t>INDEX</t>
  </si>
  <si>
    <t xml:space="preserve">  </t>
  </si>
  <si>
    <t>COUNTRY</t>
  </si>
  <si>
    <t>2101</t>
  </si>
  <si>
    <t>13165</t>
  </si>
  <si>
    <t>4728</t>
  </si>
  <si>
    <t>4442</t>
  </si>
  <si>
    <t>7548</t>
  </si>
  <si>
    <t>12735</t>
  </si>
  <si>
    <t>6457</t>
  </si>
  <si>
    <t>3771</t>
  </si>
  <si>
    <t>5339</t>
  </si>
  <si>
    <t>3103</t>
  </si>
  <si>
    <t>2957</t>
  </si>
  <si>
    <t>15854</t>
  </si>
  <si>
    <t>5481</t>
  </si>
  <si>
    <t>8552</t>
  </si>
  <si>
    <t>85.5</t>
  </si>
  <si>
    <t>IVET public expenditure (EUR perstudent)</t>
  </si>
  <si>
    <t>1492</t>
  </si>
  <si>
    <t>2448</t>
  </si>
  <si>
    <t>2163</t>
  </si>
  <si>
    <t>Year used for 2010 column in the table</t>
  </si>
  <si>
    <t>Year used for 2006 column in the table</t>
  </si>
  <si>
    <t>Year used for the chart (worksheet: compare_countries_graph)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</si>
</sst>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1"/>
      <color theme="1"/>
      <name val="Calibri"/>
      <family val="2"/>
      <scheme val="minor"/>
    </font>
    <font>
      <sz val="11"/>
      <color indexed="10"/>
      <name val="Calibri"/>
      <family val="2"/>
    </font>
    <font>
      <b/>
      <sz val="11"/>
      <color indexed="8"/>
      <name val="Calibri"/>
      <family val="2"/>
    </font>
    <font>
      <sz val="8"/>
      <name val="Calibri"/>
      <family val="2"/>
    </font>
    <font>
      <sz val="10"/>
      <color indexed="8"/>
      <name val="Calibri"/>
      <family val="2"/>
    </font>
    <font>
      <b/>
      <sz val="10"/>
      <color indexed="8"/>
      <name val="Calibri"/>
      <family val="2"/>
    </font>
    <font>
      <sz val="9"/>
      <color theme="1"/>
      <name val="Arial"/>
      <family val="2"/>
    </font>
    <font>
      <sz val="9"/>
      <name val="Arial"/>
      <family val="2"/>
    </font>
    <font>
      <vertAlign val="superscript"/>
      <sz val="9"/>
      <name val="Arial"/>
      <family val="2"/>
    </font>
    <font>
      <b/>
      <sz val="9"/>
      <name val="Arial"/>
      <family val="2"/>
    </font>
    <font>
      <sz val="9"/>
      <name val="Calibri"/>
      <family val="2"/>
      <scheme val="minor"/>
    </font>
    <font>
      <sz val="9"/>
      <name val="Times New Roman"/>
      <family val="1"/>
    </font>
    <font>
      <b/>
      <sz val="9"/>
      <color rgb="FFFFFFFF"/>
      <name val="Arial"/>
      <family val="2"/>
    </font>
    <font>
      <b/>
      <sz val="11"/>
      <color theme="1"/>
      <name val="Arial"/>
      <family val="2"/>
    </font>
    <font>
      <b/>
      <sz val="9"/>
      <color theme="4" tint="-0.499984740745262"/>
      <name val="Arial"/>
      <family val="2"/>
    </font>
    <font>
      <sz val="10"/>
      <color theme="1"/>
      <name val="Arial"/>
      <family val="2"/>
    </font>
    <font>
      <sz val="8"/>
      <color theme="1"/>
      <name val="Arial"/>
      <family val="2"/>
    </font>
    <font>
      <u/>
      <sz val="11"/>
      <color theme="10"/>
      <name val="Calibri"/>
      <family val="2"/>
      <scheme val="minor"/>
    </font>
    <font>
      <b/>
      <sz val="12"/>
      <name val="Arial"/>
      <family val="2"/>
    </font>
    <font>
      <b/>
      <sz val="10"/>
      <color theme="4" tint="-0.499984740745262"/>
      <name val="Arial"/>
      <family val="2"/>
    </font>
    <font>
      <sz val="11"/>
      <name val="Calibri"/>
      <family val="2"/>
      <scheme val="minor"/>
    </font>
    <font>
      <b/>
      <sz val="11"/>
      <color theme="1"/>
      <name val="Calibri"/>
      <family val="2"/>
      <scheme val="minor"/>
    </font>
    <font>
      <sz val="11"/>
      <color theme="0"/>
      <name val="Calibri"/>
      <family val="2"/>
      <scheme val="minor"/>
    </font>
    <font>
      <b/>
      <sz val="10"/>
      <color theme="0"/>
      <name val="Calibri"/>
      <family val="2"/>
    </font>
    <font>
      <i/>
      <sz val="11"/>
      <color theme="1"/>
      <name val="Calibri"/>
      <family val="2"/>
      <scheme val="minor"/>
    </font>
    <font>
      <b/>
      <sz val="12"/>
      <color theme="1"/>
      <name val="Arial"/>
      <family val="2"/>
    </font>
  </fonts>
  <fills count="13">
    <fill>
      <patternFill patternType="none"/>
    </fill>
    <fill>
      <patternFill patternType="gray125"/>
    </fill>
    <fill>
      <patternFill patternType="solid">
        <fgColor rgb="FFC6D9F1"/>
        <bgColor indexed="64"/>
      </patternFill>
    </fill>
    <fill>
      <patternFill patternType="solid">
        <fgColor rgb="FF244061"/>
        <bgColor indexed="64"/>
      </patternFill>
    </fill>
    <fill>
      <patternFill patternType="solid">
        <fgColor theme="4" tint="0.39994506668294322"/>
        <bgColor indexed="64"/>
      </patternFill>
    </fill>
    <fill>
      <patternFill patternType="solid">
        <fgColor theme="6" tint="-0.2499465926084170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1" tint="4.9989318521683403E-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7999816888943144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medium">
        <color theme="4" tint="-0.249977111117893"/>
      </left>
      <right style="thin">
        <color theme="4" tint="-0.24994659260841701"/>
      </right>
      <top style="medium">
        <color theme="4" tint="-0.249977111117893"/>
      </top>
      <bottom style="thin">
        <color theme="4" tint="-0.24994659260841701"/>
      </bottom>
      <diagonal/>
    </border>
    <border>
      <left style="thin">
        <color theme="4" tint="-0.24994659260841701"/>
      </left>
      <right style="thin">
        <color theme="4" tint="-0.24994659260841701"/>
      </right>
      <top style="medium">
        <color theme="4" tint="-0.249977111117893"/>
      </top>
      <bottom style="thin">
        <color theme="4" tint="-0.24994659260841701"/>
      </bottom>
      <diagonal/>
    </border>
    <border>
      <left style="thin">
        <color theme="4" tint="-0.24994659260841701"/>
      </left>
      <right style="medium">
        <color theme="4" tint="-0.249977111117893"/>
      </right>
      <top style="medium">
        <color theme="4" tint="-0.249977111117893"/>
      </top>
      <bottom style="thin">
        <color theme="4" tint="-0.24994659260841701"/>
      </bottom>
      <diagonal/>
    </border>
    <border>
      <left style="medium">
        <color theme="4" tint="-0.249977111117893"/>
      </left>
      <right style="thin">
        <color theme="4" tint="-0.24994659260841701"/>
      </right>
      <top style="thin">
        <color theme="4" tint="-0.24994659260841701"/>
      </top>
      <bottom style="thin">
        <color theme="4" tint="-0.24994659260841701"/>
      </bottom>
      <diagonal/>
    </border>
    <border>
      <left style="thin">
        <color theme="4" tint="-0.24994659260841701"/>
      </left>
      <right style="medium">
        <color theme="4" tint="-0.249977111117893"/>
      </right>
      <top style="thin">
        <color theme="4" tint="-0.24994659260841701"/>
      </top>
      <bottom style="thin">
        <color theme="4" tint="-0.24994659260841701"/>
      </bottom>
      <diagonal/>
    </border>
    <border>
      <left style="medium">
        <color theme="4" tint="-0.249977111117893"/>
      </left>
      <right style="thin">
        <color theme="4" tint="-0.24994659260841701"/>
      </right>
      <top style="thin">
        <color theme="4" tint="-0.24994659260841701"/>
      </top>
      <bottom style="medium">
        <color theme="4" tint="-0.249977111117893"/>
      </bottom>
      <diagonal/>
    </border>
    <border>
      <left style="thin">
        <color theme="4" tint="-0.24994659260841701"/>
      </left>
      <right style="thin">
        <color theme="4" tint="-0.24994659260841701"/>
      </right>
      <top style="thin">
        <color theme="4" tint="-0.24994659260841701"/>
      </top>
      <bottom style="medium">
        <color theme="4" tint="-0.249977111117893"/>
      </bottom>
      <diagonal/>
    </border>
    <border>
      <left style="thin">
        <color theme="4" tint="-0.24994659260841701"/>
      </left>
      <right style="medium">
        <color theme="4" tint="-0.249977111117893"/>
      </right>
      <top style="thin">
        <color theme="4" tint="-0.24994659260841701"/>
      </top>
      <bottom style="medium">
        <color theme="4" tint="-0.249977111117893"/>
      </bottom>
      <diagonal/>
    </border>
    <border>
      <left/>
      <right style="thin">
        <color theme="4" tint="-0.24994659260841701"/>
      </right>
      <top style="thin">
        <color theme="4" tint="-0.24994659260841701"/>
      </top>
      <bottom style="thin">
        <color theme="4" tint="-0.24994659260841701"/>
      </bottom>
      <diagonal/>
    </border>
    <border>
      <left/>
      <right style="thin">
        <color theme="4" tint="-0.24994659260841701"/>
      </right>
      <top style="thin">
        <color theme="4" tint="-0.24994659260841701"/>
      </top>
      <bottom style="medium">
        <color theme="4" tint="-0.249977111117893"/>
      </bottom>
      <diagonal/>
    </border>
    <border>
      <left/>
      <right style="thin">
        <color theme="4" tint="-0.24994659260841701"/>
      </right>
      <top style="medium">
        <color theme="4" tint="-0.249977111117893"/>
      </top>
      <bottom style="thin">
        <color theme="4" tint="-0.2499465926084170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theme="4" tint="-0.249977111117893"/>
      </right>
      <top/>
      <bottom/>
      <diagonal/>
    </border>
    <border>
      <left style="medium">
        <color theme="4" tint="-0.249977111117893"/>
      </left>
      <right/>
      <top style="medium">
        <color theme="4" tint="-0.249977111117893"/>
      </top>
      <bottom style="medium">
        <color theme="4" tint="-0.249977111117893"/>
      </bottom>
      <diagonal/>
    </border>
    <border>
      <left style="medium">
        <color theme="4" tint="-0.249977111117893"/>
      </left>
      <right/>
      <top/>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right/>
      <top/>
      <bottom style="medium">
        <color theme="4" tint="-0.249977111117893"/>
      </bottom>
      <diagonal/>
    </border>
    <border>
      <left style="medium">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medium">
        <color theme="4" tint="-0.249977111117893"/>
      </right>
      <top style="medium">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249977111117893"/>
      </right>
      <top style="thin">
        <color theme="4" tint="-0.249977111117893"/>
      </top>
      <bottom style="medium">
        <color theme="4" tint="-0.249977111117893"/>
      </bottom>
      <diagonal/>
    </border>
    <border>
      <left/>
      <right style="thin">
        <color theme="4" tint="-0.249977111117893"/>
      </right>
      <top style="medium">
        <color theme="4" tint="-0.249977111117893"/>
      </top>
      <bottom style="thin">
        <color theme="4" tint="-0.249977111117893"/>
      </bottom>
      <diagonal/>
    </border>
    <border>
      <left/>
      <right style="thin">
        <color theme="4" tint="-0.249977111117893"/>
      </right>
      <top style="thin">
        <color theme="4" tint="-0.249977111117893"/>
      </top>
      <bottom style="thin">
        <color theme="4" tint="-0.249977111117893"/>
      </bottom>
      <diagonal/>
    </border>
    <border>
      <left/>
      <right style="thin">
        <color theme="4" tint="-0.249977111117893"/>
      </right>
      <top style="thin">
        <color theme="4" tint="-0.249977111117893"/>
      </top>
      <bottom style="medium">
        <color theme="4" tint="-0.249977111117893"/>
      </bottom>
      <diagonal/>
    </border>
    <border>
      <left style="medium">
        <color theme="4" tint="-0.249977111117893"/>
      </left>
      <right/>
      <top style="thin">
        <color theme="4" tint="-0.24994659260841701"/>
      </top>
      <bottom style="thin">
        <color theme="4" tint="-0.24994659260841701"/>
      </bottom>
      <diagonal/>
    </border>
    <border>
      <left/>
      <right/>
      <top style="thin">
        <color theme="4" tint="-0.24994659260841701"/>
      </top>
      <bottom style="thin">
        <color theme="4" tint="-0.24994659260841701"/>
      </bottom>
      <diagonal/>
    </border>
    <border>
      <left/>
      <right style="medium">
        <color theme="4" tint="-0.249977111117893"/>
      </right>
      <top style="thin">
        <color theme="4" tint="-0.24994659260841701"/>
      </top>
      <bottom style="thin">
        <color theme="4" tint="-0.24994659260841701"/>
      </bottom>
      <diagonal/>
    </border>
  </borders>
  <cellStyleXfs count="2">
    <xf numFmtId="0" fontId="0" fillId="0" borderId="0"/>
    <xf numFmtId="0" fontId="17" fillId="0" borderId="0" applyNumberFormat="0" applyFill="0" applyBorder="0" applyAlignment="0" applyProtection="0"/>
  </cellStyleXfs>
  <cellXfs count="171">
    <xf numFmtId="0" fontId="0" fillId="0" borderId="0" xfId="0"/>
    <xf numFmtId="1" fontId="0" fillId="0" borderId="0" xfId="0" applyNumberFormat="1"/>
    <xf numFmtId="0" fontId="1" fillId="0" borderId="0" xfId="0" applyFont="1"/>
    <xf numFmtId="0" fontId="1" fillId="0" borderId="0" xfId="0" quotePrefix="1" applyFont="1"/>
    <xf numFmtId="164" fontId="0" fillId="0" borderId="0" xfId="0" applyNumberFormat="1"/>
    <xf numFmtId="1" fontId="0" fillId="0" borderId="0" xfId="0" quotePrefix="1" applyNumberFormat="1"/>
    <xf numFmtId="0" fontId="2" fillId="0" borderId="0" xfId="0" applyFont="1"/>
    <xf numFmtId="0" fontId="4" fillId="0" borderId="0" xfId="0" applyFont="1"/>
    <xf numFmtId="0" fontId="5" fillId="0" borderId="0" xfId="0" applyFont="1"/>
    <xf numFmtId="1" fontId="4" fillId="0" borderId="0" xfId="0" applyNumberFormat="1" applyFont="1"/>
    <xf numFmtId="164" fontId="4" fillId="0" borderId="0" xfId="0" applyNumberFormat="1" applyFont="1"/>
    <xf numFmtId="1" fontId="4" fillId="0" borderId="0" xfId="0" quotePrefix="1" applyNumberFormat="1" applyFont="1"/>
    <xf numFmtId="0" fontId="5" fillId="0" borderId="0" xfId="0" applyFont="1" applyAlignment="1">
      <alignment wrapText="1"/>
    </xf>
    <xf numFmtId="49" fontId="11"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xf>
    <xf numFmtId="49" fontId="10" fillId="0" borderId="0" xfId="0" applyNumberFormat="1" applyFont="1" applyFill="1" applyBorder="1" applyAlignment="1">
      <alignment horizontal="left" vertical="top"/>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top"/>
    </xf>
    <xf numFmtId="49" fontId="9" fillId="0" borderId="3" xfId="0" applyNumberFormat="1" applyFont="1" applyFill="1" applyBorder="1" applyAlignment="1">
      <alignment vertical="top"/>
    </xf>
    <xf numFmtId="49" fontId="9" fillId="0" borderId="4" xfId="0" applyNumberFormat="1" applyFont="1" applyFill="1" applyBorder="1" applyAlignment="1">
      <alignment vertical="top"/>
    </xf>
    <xf numFmtId="49" fontId="9" fillId="0" borderId="5" xfId="0" applyNumberFormat="1" applyFont="1" applyFill="1" applyBorder="1" applyAlignment="1">
      <alignment vertical="top"/>
    </xf>
    <xf numFmtId="49" fontId="9" fillId="0" borderId="6" xfId="0" applyNumberFormat="1" applyFont="1" applyFill="1" applyBorder="1" applyAlignment="1">
      <alignment vertical="top"/>
    </xf>
    <xf numFmtId="49" fontId="9" fillId="0" borderId="7" xfId="0" applyNumberFormat="1" applyFont="1" applyFill="1" applyBorder="1" applyAlignment="1">
      <alignment vertical="top"/>
    </xf>
    <xf numFmtId="49" fontId="9" fillId="0" borderId="8" xfId="0" applyNumberFormat="1" applyFont="1" applyFill="1" applyBorder="1" applyAlignment="1">
      <alignment vertical="top"/>
    </xf>
    <xf numFmtId="49" fontId="9" fillId="0" borderId="9" xfId="0" applyNumberFormat="1" applyFont="1" applyFill="1" applyBorder="1" applyAlignment="1">
      <alignment vertical="top"/>
    </xf>
    <xf numFmtId="49" fontId="9" fillId="0" borderId="2" xfId="0" applyNumberFormat="1" applyFont="1" applyFill="1" applyBorder="1" applyAlignment="1">
      <alignment vertical="top"/>
    </xf>
    <xf numFmtId="49" fontId="9" fillId="0" borderId="10" xfId="0" applyNumberFormat="1" applyFont="1" applyFill="1" applyBorder="1" applyAlignment="1">
      <alignment vertical="top"/>
    </xf>
    <xf numFmtId="49" fontId="9" fillId="6" borderId="1" xfId="0" applyNumberFormat="1" applyFont="1" applyFill="1" applyBorder="1" applyAlignment="1">
      <alignment horizontal="left" vertical="top"/>
    </xf>
    <xf numFmtId="49" fontId="9" fillId="6" borderId="8" xfId="0" applyNumberFormat="1" applyFont="1" applyFill="1" applyBorder="1" applyAlignment="1">
      <alignment vertical="top"/>
    </xf>
    <xf numFmtId="49" fontId="9" fillId="6" borderId="9" xfId="0" applyNumberFormat="1" applyFont="1" applyFill="1" applyBorder="1" applyAlignment="1">
      <alignment vertical="top"/>
    </xf>
    <xf numFmtId="49" fontId="9" fillId="6" borderId="7" xfId="0" applyNumberFormat="1" applyFont="1" applyFill="1" applyBorder="1" applyAlignment="1">
      <alignment vertical="top"/>
    </xf>
    <xf numFmtId="49" fontId="7" fillId="6" borderId="1" xfId="0" applyNumberFormat="1" applyFont="1" applyFill="1" applyBorder="1" applyAlignment="1">
      <alignment horizontal="left" vertical="top"/>
    </xf>
    <xf numFmtId="49" fontId="8" fillId="6" borderId="1" xfId="0" applyNumberFormat="1" applyFont="1" applyFill="1" applyBorder="1" applyAlignment="1">
      <alignment horizontal="left" vertical="top"/>
    </xf>
    <xf numFmtId="49" fontId="11" fillId="6" borderId="1" xfId="0" applyNumberFormat="1" applyFont="1" applyFill="1" applyBorder="1" applyAlignment="1">
      <alignment horizontal="left" vertical="top"/>
    </xf>
    <xf numFmtId="0" fontId="0" fillId="0" borderId="0" xfId="0" applyFont="1"/>
    <xf numFmtId="0" fontId="7" fillId="0" borderId="11" xfId="0" applyFont="1" applyBorder="1" applyAlignment="1">
      <alignment horizontal="right" vertical="center"/>
    </xf>
    <xf numFmtId="0" fontId="6" fillId="0" borderId="15" xfId="0" applyFont="1" applyBorder="1" applyAlignment="1">
      <alignment horizontal="center" vertical="center"/>
    </xf>
    <xf numFmtId="0" fontId="7" fillId="7" borderId="16" xfId="0" applyFont="1" applyFill="1" applyBorder="1" applyAlignment="1">
      <alignment horizontal="right" vertical="center"/>
    </xf>
    <xf numFmtId="0" fontId="6" fillId="0" borderId="17" xfId="0" applyFont="1" applyBorder="1" applyAlignment="1">
      <alignment horizontal="center" vertical="center"/>
    </xf>
    <xf numFmtId="0" fontId="7" fillId="0" borderId="18" xfId="0" applyFont="1" applyBorder="1" applyAlignment="1">
      <alignment horizontal="right" vertical="center"/>
    </xf>
    <xf numFmtId="0" fontId="7" fillId="7" borderId="19" xfId="0" applyFont="1" applyFill="1" applyBorder="1" applyAlignment="1">
      <alignment horizontal="right" vertical="center"/>
    </xf>
    <xf numFmtId="0" fontId="7" fillId="2" borderId="20" xfId="0" applyFont="1" applyFill="1" applyBorder="1" applyAlignment="1">
      <alignment horizontal="right" vertical="center"/>
    </xf>
    <xf numFmtId="0" fontId="7" fillId="2" borderId="21" xfId="0" applyFont="1" applyFill="1" applyBorder="1" applyAlignment="1">
      <alignment horizontal="right" vertical="center"/>
    </xf>
    <xf numFmtId="0" fontId="6" fillId="0" borderId="16" xfId="0" applyFont="1" applyBorder="1" applyAlignment="1">
      <alignment vertical="center" wrapText="1"/>
    </xf>
    <xf numFmtId="0" fontId="6" fillId="0" borderId="19" xfId="0" applyFont="1" applyBorder="1" applyAlignment="1">
      <alignment vertical="center" wrapText="1"/>
    </xf>
    <xf numFmtId="0" fontId="0" fillId="4" borderId="26" xfId="0" applyFill="1" applyBorder="1"/>
    <xf numFmtId="0" fontId="0" fillId="4" borderId="0" xfId="0" applyFill="1" applyBorder="1"/>
    <xf numFmtId="0" fontId="0" fillId="4" borderId="27" xfId="0" applyFill="1" applyBorder="1"/>
    <xf numFmtId="0" fontId="0" fillId="5" borderId="26" xfId="0" applyFill="1" applyBorder="1"/>
    <xf numFmtId="0" fontId="0" fillId="5" borderId="0" xfId="0" applyFill="1" applyBorder="1"/>
    <xf numFmtId="0" fontId="0" fillId="5" borderId="27" xfId="0" applyFill="1" applyBorder="1"/>
    <xf numFmtId="0" fontId="0" fillId="8" borderId="26" xfId="0" applyFill="1" applyBorder="1"/>
    <xf numFmtId="0" fontId="0" fillId="8" borderId="0" xfId="0" applyFill="1" applyBorder="1"/>
    <xf numFmtId="0" fontId="0" fillId="8" borderId="27" xfId="0" applyFill="1" applyBorder="1"/>
    <xf numFmtId="0" fontId="0" fillId="8" borderId="28" xfId="0" applyFill="1" applyBorder="1"/>
    <xf numFmtId="0" fontId="0" fillId="8" borderId="29" xfId="0" applyFill="1" applyBorder="1"/>
    <xf numFmtId="0" fontId="0" fillId="8" borderId="30" xfId="0" applyFill="1" applyBorder="1"/>
    <xf numFmtId="0" fontId="14" fillId="2" borderId="20" xfId="0" applyFont="1" applyFill="1" applyBorder="1" applyAlignment="1">
      <alignment horizontal="center" vertical="center"/>
    </xf>
    <xf numFmtId="0" fontId="14" fillId="0" borderId="11" xfId="0" applyFont="1" applyBorder="1" applyAlignment="1">
      <alignment horizontal="center" vertical="center"/>
    </xf>
    <xf numFmtId="0" fontId="14" fillId="7" borderId="16" xfId="0" applyFont="1" applyFill="1" applyBorder="1" applyAlignment="1">
      <alignment horizontal="center" vertical="center"/>
    </xf>
    <xf numFmtId="0" fontId="0" fillId="7" borderId="26" xfId="0" applyFill="1" applyBorder="1"/>
    <xf numFmtId="0" fontId="0" fillId="7" borderId="0" xfId="0" applyFill="1" applyBorder="1"/>
    <xf numFmtId="0" fontId="0" fillId="7" borderId="27" xfId="0" applyFill="1" applyBorder="1"/>
    <xf numFmtId="0" fontId="0" fillId="2" borderId="26" xfId="0" applyFill="1" applyBorder="1"/>
    <xf numFmtId="0" fontId="0" fillId="2" borderId="0" xfId="0" applyFill="1" applyBorder="1"/>
    <xf numFmtId="0" fontId="0" fillId="2" borderId="27" xfId="0" applyFill="1" applyBorder="1"/>
    <xf numFmtId="0" fontId="7" fillId="2" borderId="20" xfId="0" applyNumberFormat="1" applyFont="1" applyFill="1" applyBorder="1" applyAlignment="1">
      <alignment horizontal="right" vertical="center"/>
    </xf>
    <xf numFmtId="0" fontId="0" fillId="8" borderId="0" xfId="0" applyFill="1" applyBorder="1" applyAlignment="1">
      <alignment horizontal="center"/>
    </xf>
    <xf numFmtId="0" fontId="0" fillId="8" borderId="0" xfId="0" applyFill="1"/>
    <xf numFmtId="0" fontId="0" fillId="8" borderId="33" xfId="0" applyFill="1" applyBorder="1"/>
    <xf numFmtId="0" fontId="16" fillId="8" borderId="0" xfId="0" applyFont="1" applyFill="1"/>
    <xf numFmtId="0" fontId="0" fillId="8" borderId="0" xfId="0" applyFont="1" applyFill="1"/>
    <xf numFmtId="0" fontId="18" fillId="8" borderId="0" xfId="1" applyNumberFormat="1" applyFont="1" applyFill="1" applyAlignment="1">
      <alignment vertical="top"/>
    </xf>
    <xf numFmtId="0" fontId="0" fillId="8" borderId="31" xfId="0" applyFill="1" applyBorder="1"/>
    <xf numFmtId="0" fontId="0" fillId="8" borderId="0" xfId="0" applyFill="1" applyAlignment="1">
      <alignment horizontal="left"/>
    </xf>
    <xf numFmtId="0" fontId="13" fillId="8" borderId="0" xfId="0" applyFont="1" applyFill="1" applyAlignment="1">
      <alignment wrapText="1"/>
    </xf>
    <xf numFmtId="0" fontId="18" fillId="0" borderId="36" xfId="1" applyNumberFormat="1" applyFont="1" applyBorder="1" applyAlignment="1">
      <alignment horizontal="left" vertical="top"/>
    </xf>
    <xf numFmtId="0" fontId="20" fillId="0" borderId="0" xfId="0" applyFont="1" applyAlignment="1">
      <alignment horizontal="left" vertical="top"/>
    </xf>
    <xf numFmtId="0" fontId="18" fillId="0" borderId="36" xfId="1" applyNumberFormat="1" applyFont="1" applyBorder="1" applyAlignment="1">
      <alignment vertical="top"/>
    </xf>
    <xf numFmtId="0" fontId="9" fillId="0" borderId="39" xfId="0" applyFont="1" applyFill="1" applyBorder="1" applyAlignment="1">
      <alignment horizontal="left" vertical="top" wrapText="1"/>
    </xf>
    <xf numFmtId="0" fontId="12" fillId="3" borderId="0" xfId="0" applyFont="1" applyFill="1" applyBorder="1" applyAlignment="1">
      <alignment vertical="center"/>
    </xf>
    <xf numFmtId="0" fontId="7" fillId="0" borderId="42" xfId="0" applyFont="1" applyFill="1" applyBorder="1" applyAlignment="1">
      <alignment horizontal="left" vertical="center" wrapText="1"/>
    </xf>
    <xf numFmtId="0" fontId="7" fillId="0" borderId="47" xfId="0" applyFont="1" applyFill="1" applyBorder="1" applyAlignment="1">
      <alignment horizontal="left" vertical="center" wrapText="1"/>
    </xf>
    <xf numFmtId="0" fontId="20" fillId="0" borderId="0" xfId="0" applyFont="1" applyAlignment="1">
      <alignment horizontal="left" vertical="center"/>
    </xf>
    <xf numFmtId="0" fontId="7" fillId="0" borderId="45" xfId="0" applyFont="1" applyFill="1" applyBorder="1" applyAlignment="1">
      <alignment horizontal="left" vertical="center" wrapText="1"/>
    </xf>
    <xf numFmtId="0" fontId="7" fillId="0" borderId="48" xfId="0" applyFont="1" applyFill="1" applyBorder="1" applyAlignment="1">
      <alignment horizontal="left" vertical="center" wrapText="1"/>
    </xf>
    <xf numFmtId="0" fontId="7" fillId="2" borderId="20" xfId="0" applyFont="1" applyFill="1" applyBorder="1" applyAlignment="1">
      <alignment horizontal="center" vertical="center"/>
    </xf>
    <xf numFmtId="0" fontId="7" fillId="0" borderId="41"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12" fillId="3" borderId="0" xfId="0" applyFont="1" applyFill="1" applyBorder="1" applyAlignment="1">
      <alignment horizontal="center" vertical="center"/>
    </xf>
    <xf numFmtId="0" fontId="7" fillId="0" borderId="44"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20" fillId="0" borderId="0" xfId="0" applyFont="1" applyAlignment="1">
      <alignment horizontal="center" vertical="top"/>
    </xf>
    <xf numFmtId="0" fontId="9" fillId="0" borderId="37" xfId="0" applyFont="1" applyFill="1" applyBorder="1" applyAlignment="1">
      <alignment horizontal="center" vertical="center" wrapText="1"/>
    </xf>
    <xf numFmtId="0" fontId="9" fillId="0" borderId="38" xfId="0" applyFont="1" applyFill="1" applyBorder="1" applyAlignment="1">
      <alignment horizontal="left" vertical="center" wrapText="1"/>
    </xf>
    <xf numFmtId="0" fontId="9" fillId="0" borderId="39" xfId="0" applyFont="1" applyFill="1" applyBorder="1" applyAlignment="1">
      <alignment horizontal="center" vertical="center" wrapText="1"/>
    </xf>
    <xf numFmtId="0" fontId="9" fillId="0" borderId="46" xfId="0" applyFont="1" applyFill="1" applyBorder="1" applyAlignment="1">
      <alignment horizontal="center" vertical="center" wrapText="1"/>
    </xf>
    <xf numFmtId="0" fontId="12" fillId="3" borderId="33" xfId="0" applyFont="1" applyFill="1" applyBorder="1" applyAlignment="1">
      <alignment horizontal="left" vertical="center"/>
    </xf>
    <xf numFmtId="164" fontId="7" fillId="6" borderId="1" xfId="0" applyNumberFormat="1" applyFont="1" applyFill="1" applyBorder="1" applyAlignment="1">
      <alignment horizontal="left" vertical="top"/>
    </xf>
    <xf numFmtId="164" fontId="7" fillId="0" borderId="1" xfId="0" applyNumberFormat="1" applyFont="1" applyFill="1" applyBorder="1" applyAlignment="1">
      <alignment horizontal="left" vertical="top"/>
    </xf>
    <xf numFmtId="164" fontId="8" fillId="6" borderId="1" xfId="0" applyNumberFormat="1" applyFont="1" applyFill="1" applyBorder="1" applyAlignment="1">
      <alignment horizontal="left" vertical="top"/>
    </xf>
    <xf numFmtId="164" fontId="8" fillId="0" borderId="1" xfId="0" applyNumberFormat="1" applyFont="1" applyFill="1" applyBorder="1" applyAlignment="1">
      <alignment horizontal="left" vertical="top"/>
    </xf>
    <xf numFmtId="164" fontId="9" fillId="6" borderId="8" xfId="0" applyNumberFormat="1" applyFont="1" applyFill="1" applyBorder="1" applyAlignment="1">
      <alignment vertical="top"/>
    </xf>
    <xf numFmtId="164" fontId="9" fillId="0" borderId="8" xfId="0" applyNumberFormat="1" applyFont="1" applyFill="1" applyBorder="1" applyAlignment="1">
      <alignment vertical="top"/>
    </xf>
    <xf numFmtId="164" fontId="9" fillId="6" borderId="9" xfId="0" applyNumberFormat="1" applyFont="1" applyFill="1" applyBorder="1" applyAlignment="1">
      <alignment vertical="top"/>
    </xf>
    <xf numFmtId="164" fontId="9" fillId="0" borderId="7" xfId="0" applyNumberFormat="1" applyFont="1" applyFill="1" applyBorder="1" applyAlignment="1">
      <alignment vertical="top"/>
    </xf>
    <xf numFmtId="164" fontId="9" fillId="0" borderId="9" xfId="0" applyNumberFormat="1" applyFont="1" applyFill="1" applyBorder="1" applyAlignment="1">
      <alignment vertical="top"/>
    </xf>
    <xf numFmtId="164" fontId="9" fillId="6" borderId="7" xfId="0" applyNumberFormat="1" applyFont="1" applyFill="1" applyBorder="1" applyAlignment="1">
      <alignment vertical="top"/>
    </xf>
    <xf numFmtId="164" fontId="11" fillId="0" borderId="1" xfId="0" applyNumberFormat="1" applyFont="1" applyFill="1" applyBorder="1" applyAlignment="1">
      <alignment horizontal="left" vertical="top"/>
    </xf>
    <xf numFmtId="0" fontId="21" fillId="0" borderId="0" xfId="0" applyFont="1"/>
    <xf numFmtId="0" fontId="0" fillId="0" borderId="1" xfId="0" applyBorder="1"/>
    <xf numFmtId="0" fontId="21" fillId="0" borderId="1" xfId="0" applyFont="1" applyBorder="1"/>
    <xf numFmtId="0" fontId="0" fillId="0" borderId="1" xfId="0" applyBorder="1" applyAlignment="1">
      <alignment horizontal="center"/>
    </xf>
    <xf numFmtId="1" fontId="4" fillId="0" borderId="1" xfId="0" applyNumberFormat="1" applyFont="1" applyBorder="1"/>
    <xf numFmtId="164" fontId="4" fillId="0" borderId="1" xfId="0" applyNumberFormat="1" applyFont="1" applyBorder="1"/>
    <xf numFmtId="0" fontId="4" fillId="0" borderId="1" xfId="0" applyFont="1" applyBorder="1"/>
    <xf numFmtId="1" fontId="4" fillId="0" borderId="1" xfId="0" quotePrefix="1" applyNumberFormat="1" applyFont="1" applyBorder="1"/>
    <xf numFmtId="0" fontId="23" fillId="9" borderId="1" xfId="0" applyFont="1" applyFill="1" applyBorder="1"/>
    <xf numFmtId="0" fontId="23" fillId="9" borderId="1" xfId="0" applyFont="1" applyFill="1" applyBorder="1" applyAlignment="1">
      <alignment wrapText="1"/>
    </xf>
    <xf numFmtId="0" fontId="22" fillId="9" borderId="1" xfId="0" applyFont="1" applyFill="1" applyBorder="1" applyAlignment="1">
      <alignment horizontal="center"/>
    </xf>
    <xf numFmtId="0" fontId="22" fillId="9" borderId="1" xfId="0" applyFont="1" applyFill="1" applyBorder="1"/>
    <xf numFmtId="4" fontId="0" fillId="0" borderId="1" xfId="0" applyNumberFormat="1" applyBorder="1" applyAlignment="1">
      <alignment horizontal="center"/>
    </xf>
    <xf numFmtId="4" fontId="22" fillId="9" borderId="1" xfId="0" applyNumberFormat="1" applyFont="1" applyFill="1" applyBorder="1" applyAlignment="1">
      <alignment horizontal="center"/>
    </xf>
    <xf numFmtId="4" fontId="7" fillId="0" borderId="1" xfId="0" applyNumberFormat="1" applyFont="1" applyBorder="1" applyAlignment="1">
      <alignment horizontal="right" vertical="center"/>
    </xf>
    <xf numFmtId="0" fontId="24" fillId="0" borderId="1" xfId="0" applyFont="1" applyBorder="1"/>
    <xf numFmtId="4" fontId="22" fillId="9" borderId="1" xfId="0" applyNumberFormat="1" applyFont="1" applyFill="1" applyBorder="1"/>
    <xf numFmtId="1" fontId="0" fillId="0" borderId="1" xfId="0" applyNumberFormat="1" applyBorder="1"/>
    <xf numFmtId="0" fontId="0" fillId="0" borderId="10" xfId="0" applyBorder="1" applyAlignment="1"/>
    <xf numFmtId="0" fontId="0" fillId="10" borderId="26" xfId="0" applyFill="1" applyBorder="1"/>
    <xf numFmtId="0" fontId="0" fillId="10" borderId="0" xfId="0" applyFill="1" applyBorder="1"/>
    <xf numFmtId="0" fontId="0" fillId="10" borderId="27" xfId="0" applyFill="1" applyBorder="1"/>
    <xf numFmtId="0" fontId="0" fillId="11" borderId="26" xfId="0" applyFill="1" applyBorder="1"/>
    <xf numFmtId="0" fontId="0" fillId="11" borderId="0" xfId="0" applyFill="1" applyBorder="1"/>
    <xf numFmtId="0" fontId="0" fillId="11" borderId="27" xfId="0" applyFill="1" applyBorder="1"/>
    <xf numFmtId="0" fontId="0" fillId="12" borderId="28" xfId="0" applyFill="1" applyBorder="1"/>
    <xf numFmtId="0" fontId="0" fillId="12" borderId="29" xfId="0" applyFill="1" applyBorder="1"/>
    <xf numFmtId="0" fontId="0" fillId="12" borderId="30" xfId="0" applyFill="1" applyBorder="1"/>
    <xf numFmtId="0" fontId="12" fillId="3" borderId="49" xfId="0" applyFont="1" applyFill="1" applyBorder="1" applyAlignment="1">
      <alignment vertical="center"/>
    </xf>
    <xf numFmtId="0" fontId="12" fillId="3" borderId="50" xfId="0" applyFont="1" applyFill="1" applyBorder="1" applyAlignment="1">
      <alignment vertical="center"/>
    </xf>
    <xf numFmtId="0" fontId="12" fillId="3" borderId="51" xfId="0" applyFont="1" applyFill="1" applyBorder="1" applyAlignment="1">
      <alignment vertical="center"/>
    </xf>
    <xf numFmtId="0" fontId="12" fillId="3" borderId="50" xfId="0" applyFont="1" applyFill="1" applyBorder="1" applyAlignment="1">
      <alignment horizontal="center" vertical="center"/>
    </xf>
    <xf numFmtId="0" fontId="12" fillId="3" borderId="51" xfId="0" applyFont="1" applyFill="1" applyBorder="1" applyAlignment="1">
      <alignment horizontal="center" vertical="center"/>
    </xf>
    <xf numFmtId="0" fontId="7" fillId="0" borderId="11" xfId="0" applyFont="1" applyBorder="1" applyAlignment="1">
      <alignment horizontal="center" vertical="center"/>
    </xf>
    <xf numFmtId="0" fontId="7" fillId="7" borderId="16" xfId="0" applyFont="1" applyFill="1" applyBorder="1" applyAlignment="1">
      <alignment horizontal="center" vertical="center"/>
    </xf>
    <xf numFmtId="0" fontId="7" fillId="2" borderId="20" xfId="0" applyNumberFormat="1" applyFont="1" applyFill="1" applyBorder="1" applyAlignment="1">
      <alignment horizontal="center" vertical="center"/>
    </xf>
    <xf numFmtId="0" fontId="7" fillId="2" borderId="21" xfId="0" applyFont="1" applyFill="1" applyBorder="1" applyAlignment="1">
      <alignment horizontal="center" vertical="center"/>
    </xf>
    <xf numFmtId="0" fontId="7" fillId="0" borderId="18" xfId="0" applyFont="1" applyBorder="1" applyAlignment="1">
      <alignment horizontal="center" vertical="center"/>
    </xf>
    <xf numFmtId="0" fontId="7" fillId="7" borderId="19" xfId="0" applyFont="1" applyFill="1" applyBorder="1" applyAlignment="1">
      <alignment horizontal="center" vertical="center"/>
    </xf>
    <xf numFmtId="0" fontId="0" fillId="8" borderId="0" xfId="0" applyFont="1" applyFill="1" applyAlignment="1">
      <alignment horizontal="center"/>
    </xf>
    <xf numFmtId="0" fontId="0" fillId="8" borderId="0" xfId="0" applyFill="1" applyAlignment="1">
      <alignment horizontal="center"/>
    </xf>
    <xf numFmtId="0" fontId="0" fillId="0" borderId="0" xfId="0" applyFont="1" applyAlignment="1">
      <alignment horizontal="center"/>
    </xf>
    <xf numFmtId="0" fontId="0" fillId="0" borderId="0" xfId="0" applyAlignment="1">
      <alignment horizontal="center"/>
    </xf>
    <xf numFmtId="0" fontId="25" fillId="8" borderId="0" xfId="0" applyFont="1" applyFill="1" applyBorder="1"/>
    <xf numFmtId="0" fontId="18" fillId="8" borderId="0" xfId="1" applyNumberFormat="1" applyFont="1" applyFill="1" applyAlignment="1">
      <alignment horizontal="left" vertical="top"/>
    </xf>
    <xf numFmtId="0" fontId="13" fillId="0" borderId="23" xfId="0" applyFont="1" applyBorder="1" applyAlignment="1">
      <alignment horizontal="center"/>
    </xf>
    <xf numFmtId="0" fontId="13" fillId="0" borderId="24" xfId="0" applyFont="1" applyBorder="1" applyAlignment="1">
      <alignment horizontal="center"/>
    </xf>
    <xf numFmtId="0" fontId="13" fillId="0" borderId="25" xfId="0" applyFont="1" applyBorder="1" applyAlignment="1">
      <alignment horizontal="center"/>
    </xf>
    <xf numFmtId="0" fontId="18" fillId="0" borderId="36" xfId="1" applyNumberFormat="1" applyFont="1" applyBorder="1" applyAlignment="1">
      <alignment horizontal="left" vertical="top"/>
    </xf>
    <xf numFmtId="0" fontId="19" fillId="0" borderId="32" xfId="0" applyFont="1" applyBorder="1" applyAlignment="1">
      <alignment horizontal="left" vertical="center"/>
    </xf>
    <xf numFmtId="0" fontId="19" fillId="0" borderId="34" xfId="0" applyFont="1" applyBorder="1" applyAlignment="1">
      <alignment horizontal="left" vertical="center"/>
    </xf>
    <xf numFmtId="0" fontId="19" fillId="0" borderId="35" xfId="0" applyFont="1" applyBorder="1" applyAlignment="1">
      <alignment horizontal="left" vertical="center"/>
    </xf>
    <xf numFmtId="0" fontId="14" fillId="0" borderId="12"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22" xfId="0" applyFont="1" applyBorder="1" applyAlignment="1">
      <alignment horizontal="center" vertical="center"/>
    </xf>
    <xf numFmtId="0" fontId="14" fillId="0" borderId="13" xfId="0" applyFont="1" applyBorder="1" applyAlignment="1">
      <alignment horizontal="center" vertical="center"/>
    </xf>
    <xf numFmtId="0" fontId="18" fillId="0" borderId="0" xfId="1" applyNumberFormat="1" applyFont="1" applyBorder="1" applyAlignment="1">
      <alignment horizontal="left" vertical="top"/>
    </xf>
  </cellXfs>
  <cellStyles count="2">
    <cellStyle name="Hyperlink" xfId="1" builtinId="8"/>
    <cellStyle name="Normal" xfId="0" builtinId="0"/>
  </cellStyles>
  <dxfs count="0"/>
  <tableStyles count="0" defaultTableStyle="TableStyleMedium9" defaultPivotStyle="PivotStyleLight16"/>
  <colors>
    <mruColors>
      <color rgb="FFC6D9F1"/>
      <color rgb="FFC6F7F1"/>
      <color rgb="FFC6F7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activeX/activeX2.xml><?xml version="1.0" encoding="utf-8"?>
<ax:ocx xmlns:ax="http://schemas.microsoft.com/office/2006/activeX" xmlns:r="http://schemas.openxmlformats.org/officeDocument/2006/relationships" ax:classid="{8BD21D30-EC42-11CE-9E0D-00AA006002F3}" ax:persistence="persistStreamInit" r:id="rId1"/>
</file>

<file path=xl/activeX/activeX3.xml><?xml version="1.0" encoding="utf-8"?>
<ax:ocx xmlns:ax="http://schemas.microsoft.com/office/2006/activeX" xmlns:r="http://schemas.openxmlformats.org/officeDocument/2006/relationships" ax:classid="{8BD21D30-EC42-11CE-9E0D-00AA006002F3}" ax:persistence="persistStreamInit" r:id="rId1"/>
</file>

<file path=xl/activeX/activeX4.xml><?xml version="1.0" encoding="utf-8"?>
<ax:ocx xmlns:ax="http://schemas.microsoft.com/office/2006/activeX" xmlns:r="http://schemas.openxmlformats.org/officeDocument/2006/relationships" ax:classid="{8BD21D30-EC42-11CE-9E0D-00AA006002F3}" ax:persistence="persistStreamInit" r:id="rId1"/>
</file>

<file path=xl/activeX/activeX5.xml><?xml version="1.0" encoding="utf-8"?>
<ax:ocx xmlns:ax="http://schemas.microsoft.com/office/2006/activeX" xmlns:r="http://schemas.openxmlformats.org/officeDocument/2006/relationships" ax:classid="{8BD21D30-EC42-11CE-9E0D-00AA006002F3}" ax:persistence="persistStreamInit" r:id="rId1"/>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GB" sz="1000">
                <a:latin typeface="Arial" panose="020B0604020202020204" pitchFamily="34" charset="0"/>
                <a:cs typeface="Arial" panose="020B0604020202020204" pitchFamily="34" charset="0"/>
              </a:rPr>
              <a:t>VET indicators for the most recent year available </a:t>
            </a:r>
          </a:p>
          <a:p>
            <a:pPr>
              <a:defRPr sz="1800"/>
            </a:pPr>
            <a:r>
              <a:rPr lang="en-GB" sz="1000" b="0">
                <a:latin typeface="Arial" panose="020B0604020202020204" pitchFamily="34" charset="0"/>
                <a:cs typeface="Arial" panose="020B0604020202020204" pitchFamily="34" charset="0"/>
              </a:rPr>
              <a:t>Index numbers (EU=100)</a:t>
            </a:r>
          </a:p>
        </c:rich>
      </c:tx>
      <c:layout/>
      <c:overlay val="1"/>
    </c:title>
    <c:autoTitleDeleted val="0"/>
    <c:plotArea>
      <c:layout>
        <c:manualLayout>
          <c:layoutTarget val="inner"/>
          <c:xMode val="edge"/>
          <c:yMode val="edge"/>
          <c:x val="0.48101560346394318"/>
          <c:y val="7.0717663391249644E-2"/>
          <c:w val="0.49410065887786891"/>
          <c:h val="0.91827465781653328"/>
        </c:manualLayout>
      </c:layout>
      <c:barChart>
        <c:barDir val="bar"/>
        <c:grouping val="clustered"/>
        <c:varyColors val="0"/>
        <c:ser>
          <c:idx val="0"/>
          <c:order val="0"/>
          <c:tx>
            <c:strRef>
              <c:f>calculations!$H$1</c:f>
              <c:strCache>
                <c:ptCount val="1"/>
                <c:pt idx="0">
                  <c:v>Austria</c:v>
                </c:pt>
              </c:strCache>
            </c:strRef>
          </c:tx>
          <c:spPr>
            <a:solidFill>
              <a:schemeClr val="accent1"/>
            </a:solidFill>
            <a:ln>
              <a:noFill/>
            </a:ln>
          </c:spPr>
          <c:invertIfNegative val="0"/>
          <c:dLbls>
            <c:dLbl>
              <c:idx val="1"/>
              <c:layout/>
              <c:showLegendKey val="0"/>
              <c:showVal val="1"/>
              <c:showCatName val="0"/>
              <c:showSerName val="0"/>
              <c:showPercent val="0"/>
              <c:showBubbleSize val="0"/>
              <c:separator>; </c:separator>
            </c:dLbl>
            <c:numFmt formatCode="##" sourceLinked="0"/>
            <c:spPr>
              <a:noFill/>
              <a:ln w="25400">
                <a:noFill/>
              </a:ln>
            </c:spPr>
            <c:txPr>
              <a:bodyPr/>
              <a:lstStyle/>
              <a:p>
                <a:pPr>
                  <a:defRPr sz="8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dLbls>
          <c:cat>
            <c:strRef>
              <c:f>calculations!$G$2:$G$36</c:f>
              <c:strCache>
                <c:ptCount val="35"/>
                <c:pt idx="1">
                  <c:v>1010 IVET-students of all upper secondary students (%)</c:v>
                </c:pt>
                <c:pt idx="2">
                  <c:v>1020 IVET work-based students in upper secondary IVET (%)</c:v>
                </c:pt>
                <c:pt idx="3">
                  <c:v>1030 Employees participating in CVT courses (%)</c:v>
                </c:pt>
                <c:pt idx="4">
                  <c:v>1040 Employees participating in on-the-job training (%)</c:v>
                </c:pt>
                <c:pt idx="5">
                  <c:v>1050 Adults in lifelong learning (%)</c:v>
                </c:pt>
                <c:pt idx="6">
                  <c:v>1060 Enterprises providing training (%)</c:v>
                </c:pt>
                <c:pt idx="7">
                  <c:v>1070 Female IVET students of all female upper secondary students (%)</c:v>
                </c:pt>
                <c:pt idx="8">
                  <c:v>1080 Young VET graduates in further education and training (%)</c:v>
                </c:pt>
                <c:pt idx="9">
                  <c:v>1090 Older adults in lifelong learning (%)</c:v>
                </c:pt>
                <c:pt idx="10">
                  <c:v>1100 Low-educated adults in lifelong learning (%)</c:v>
                </c:pt>
                <c:pt idx="11">
                  <c:v>1110 Unemployed adults in lifelong learning (%)</c:v>
                </c:pt>
                <c:pt idx="12">
                  <c:v>1120 Individuals who wanted to participate in training but did not (%)</c:v>
                </c:pt>
                <c:pt idx="13">
                  <c:v>1130 Job-related non-formal education and training (%)</c:v>
                </c:pt>
                <c:pt idx="15">
                  <c:v>2010 IVET Public expenditure (% of GDP)</c:v>
                </c:pt>
                <c:pt idx="16">
                  <c:v>2020 IVET Public expenditure (EUR per student)</c:v>
                </c:pt>
                <c:pt idx="17">
                  <c:v>2030 Enterprise expenditure on CVT courses (% of total labour cost)</c:v>
                </c:pt>
                <c:pt idx="18">
                  <c:v>2040 Average number of foreign languages learned in IVET</c:v>
                </c:pt>
                <c:pt idx="19">
                  <c:v>2050 STEM graduates from upper secondary IVET (% of total)</c:v>
                </c:pt>
                <c:pt idx="20">
                  <c:v>2060 30-34 year-olds with tertiary VET attainment (%)</c:v>
                </c:pt>
                <c:pt idx="21">
                  <c:v>2070 Innovative enterprises with supportive training practices (%)</c:v>
                </c:pt>
                <c:pt idx="22">
                  <c:v>2080 Employment rate for IVET graduates (20-34 year-olds)</c:v>
                </c:pt>
                <c:pt idx="23">
                  <c:v>2090 Employment premium for  IVET graduates (over general stream)</c:v>
                </c:pt>
                <c:pt idx="24">
                  <c:v>2100 Employment premium for IVET graduates (over low-educated)</c:v>
                </c:pt>
                <c:pt idx="25">
                  <c:v>2110 Workers helped to improve their work by training (%)</c:v>
                </c:pt>
                <c:pt idx="26">
                  <c:v>2120 Workers with skills matched to their duties (%)</c:v>
                </c:pt>
                <c:pt idx="28">
                  <c:v>3010 Early leavers from education and training (%)</c:v>
                </c:pt>
                <c:pt idx="29">
                  <c:v>3020 30-34 year-olds with tertiary attainment (%)</c:v>
                </c:pt>
                <c:pt idx="30">
                  <c:v>3030 NEET rate for 18-24 year-olds (%)</c:v>
                </c:pt>
                <c:pt idx="31">
                  <c:v>3040 Unemployment rate for 20-34 year-olds (%)</c:v>
                </c:pt>
                <c:pt idx="32">
                  <c:v>3050 Adults with lower level of educational attainment (%)</c:v>
                </c:pt>
                <c:pt idx="33">
                  <c:v>3060 Employment rate for 20-64 year-olds (%)</c:v>
                </c:pt>
                <c:pt idx="34">
                  <c:v>3070 Medium/high qualified employment in 2020 (% of total)</c:v>
                </c:pt>
              </c:strCache>
            </c:strRef>
          </c:cat>
          <c:val>
            <c:numRef>
              <c:f>calculations!$H$2:$H$36</c:f>
              <c:numCache>
                <c:formatCode>0</c:formatCode>
                <c:ptCount val="35"/>
                <c:pt idx="0">
                  <c:v>0</c:v>
                </c:pt>
                <c:pt idx="1">
                  <c:v>151</c:v>
                </c:pt>
                <c:pt idx="2">
                  <c:v>169</c:v>
                </c:pt>
                <c:pt idx="3">
                  <c:v>87</c:v>
                </c:pt>
                <c:pt idx="4">
                  <c:v>57</c:v>
                </c:pt>
                <c:pt idx="5">
                  <c:v>157</c:v>
                </c:pt>
                <c:pt idx="6">
                  <c:v>132</c:v>
                </c:pt>
                <c:pt idx="7">
                  <c:v>159</c:v>
                </c:pt>
                <c:pt idx="8">
                  <c:v>107</c:v>
                </c:pt>
                <c:pt idx="9">
                  <c:v>157</c:v>
                </c:pt>
                <c:pt idx="10">
                  <c:v>128</c:v>
                </c:pt>
                <c:pt idx="11">
                  <c:v>206</c:v>
                </c:pt>
                <c:pt idx="12">
                  <c:v>72</c:v>
                </c:pt>
                <c:pt idx="13">
                  <c:v>95</c:v>
                </c:pt>
                <c:pt idx="14">
                  <c:v>0</c:v>
                </c:pt>
                <c:pt idx="15">
                  <c:v>146</c:v>
                </c:pt>
                <c:pt idx="16">
                  <c:v>0</c:v>
                </c:pt>
                <c:pt idx="17">
                  <c:v>100</c:v>
                </c:pt>
                <c:pt idx="18">
                  <c:v>100</c:v>
                </c:pt>
                <c:pt idx="19">
                  <c:v>0</c:v>
                </c:pt>
                <c:pt idx="20">
                  <c:v>71</c:v>
                </c:pt>
                <c:pt idx="21">
                  <c:v>143</c:v>
                </c:pt>
                <c:pt idx="22">
                  <c:v>111</c:v>
                </c:pt>
                <c:pt idx="23">
                  <c:v>91</c:v>
                </c:pt>
                <c:pt idx="24">
                  <c:v>152</c:v>
                </c:pt>
                <c:pt idx="25">
                  <c:v>106</c:v>
                </c:pt>
                <c:pt idx="26">
                  <c:v>106</c:v>
                </c:pt>
                <c:pt idx="27">
                  <c:v>0</c:v>
                </c:pt>
                <c:pt idx="28">
                  <c:v>59</c:v>
                </c:pt>
                <c:pt idx="29">
                  <c:v>73</c:v>
                </c:pt>
                <c:pt idx="30">
                  <c:v>46</c:v>
                </c:pt>
                <c:pt idx="31">
                  <c:v>40</c:v>
                </c:pt>
                <c:pt idx="32">
                  <c:v>66</c:v>
                </c:pt>
                <c:pt idx="33">
                  <c:v>110</c:v>
                </c:pt>
                <c:pt idx="34">
                  <c:v>104</c:v>
                </c:pt>
              </c:numCache>
            </c:numRef>
          </c:val>
        </c:ser>
        <c:ser>
          <c:idx val="1"/>
          <c:order val="1"/>
          <c:tx>
            <c:strRef>
              <c:f>calculations!$I$1</c:f>
              <c:strCache>
                <c:ptCount val="1"/>
                <c:pt idx="0">
                  <c:v>Belgium</c:v>
                </c:pt>
              </c:strCache>
            </c:strRef>
          </c:tx>
          <c:spPr>
            <a:solidFill>
              <a:schemeClr val="accent3">
                <a:lumMod val="75000"/>
              </a:schemeClr>
            </a:solidFill>
            <a:ln w="12700">
              <a:noFill/>
              <a:prstDash val="solid"/>
            </a:ln>
          </c:spPr>
          <c:invertIfNegative val="0"/>
          <c:dLbls>
            <c:numFmt formatCode="##" sourceLinked="0"/>
            <c:spPr>
              <a:noFill/>
              <a:ln w="25400">
                <a:noFill/>
              </a:ln>
            </c:spPr>
            <c:txPr>
              <a:bodyPr/>
              <a:lstStyle/>
              <a:p>
                <a:pPr>
                  <a:defRPr sz="8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dLbls>
          <c:cat>
            <c:strRef>
              <c:f>calculations!$G$2:$G$36</c:f>
              <c:strCache>
                <c:ptCount val="35"/>
                <c:pt idx="1">
                  <c:v>1010 IVET-students of all upper secondary students (%)</c:v>
                </c:pt>
                <c:pt idx="2">
                  <c:v>1020 IVET work-based students in upper secondary IVET (%)</c:v>
                </c:pt>
                <c:pt idx="3">
                  <c:v>1030 Employees participating in CVT courses (%)</c:v>
                </c:pt>
                <c:pt idx="4">
                  <c:v>1040 Employees participating in on-the-job training (%)</c:v>
                </c:pt>
                <c:pt idx="5">
                  <c:v>1050 Adults in lifelong learning (%)</c:v>
                </c:pt>
                <c:pt idx="6">
                  <c:v>1060 Enterprises providing training (%)</c:v>
                </c:pt>
                <c:pt idx="7">
                  <c:v>1070 Female IVET students of all female upper secondary students (%)</c:v>
                </c:pt>
                <c:pt idx="8">
                  <c:v>1080 Young VET graduates in further education and training (%)</c:v>
                </c:pt>
                <c:pt idx="9">
                  <c:v>1090 Older adults in lifelong learning (%)</c:v>
                </c:pt>
                <c:pt idx="10">
                  <c:v>1100 Low-educated adults in lifelong learning (%)</c:v>
                </c:pt>
                <c:pt idx="11">
                  <c:v>1110 Unemployed adults in lifelong learning (%)</c:v>
                </c:pt>
                <c:pt idx="12">
                  <c:v>1120 Individuals who wanted to participate in training but did not (%)</c:v>
                </c:pt>
                <c:pt idx="13">
                  <c:v>1130 Job-related non-formal education and training (%)</c:v>
                </c:pt>
                <c:pt idx="15">
                  <c:v>2010 IVET Public expenditure (% of GDP)</c:v>
                </c:pt>
                <c:pt idx="16">
                  <c:v>2020 IVET Public expenditure (EUR per student)</c:v>
                </c:pt>
                <c:pt idx="17">
                  <c:v>2030 Enterprise expenditure on CVT courses (% of total labour cost)</c:v>
                </c:pt>
                <c:pt idx="18">
                  <c:v>2040 Average number of foreign languages learned in IVET</c:v>
                </c:pt>
                <c:pt idx="19">
                  <c:v>2050 STEM graduates from upper secondary IVET (% of total)</c:v>
                </c:pt>
                <c:pt idx="20">
                  <c:v>2060 30-34 year-olds with tertiary VET attainment (%)</c:v>
                </c:pt>
                <c:pt idx="21">
                  <c:v>2070 Innovative enterprises with supportive training practices (%)</c:v>
                </c:pt>
                <c:pt idx="22">
                  <c:v>2080 Employment rate for IVET graduates (20-34 year-olds)</c:v>
                </c:pt>
                <c:pt idx="23">
                  <c:v>2090 Employment premium for  IVET graduates (over general stream)</c:v>
                </c:pt>
                <c:pt idx="24">
                  <c:v>2100 Employment premium for IVET graduates (over low-educated)</c:v>
                </c:pt>
                <c:pt idx="25">
                  <c:v>2110 Workers helped to improve their work by training (%)</c:v>
                </c:pt>
                <c:pt idx="26">
                  <c:v>2120 Workers with skills matched to their duties (%)</c:v>
                </c:pt>
                <c:pt idx="28">
                  <c:v>3010 Early leavers from education and training (%)</c:v>
                </c:pt>
                <c:pt idx="29">
                  <c:v>3020 30-34 year-olds with tertiary attainment (%)</c:v>
                </c:pt>
                <c:pt idx="30">
                  <c:v>3030 NEET rate for 18-24 year-olds (%)</c:v>
                </c:pt>
                <c:pt idx="31">
                  <c:v>3040 Unemployment rate for 20-34 year-olds (%)</c:v>
                </c:pt>
                <c:pt idx="32">
                  <c:v>3050 Adults with lower level of educational attainment (%)</c:v>
                </c:pt>
                <c:pt idx="33">
                  <c:v>3060 Employment rate for 20-64 year-olds (%)</c:v>
                </c:pt>
                <c:pt idx="34">
                  <c:v>3070 Medium/high qualified employment in 2020 (% of total)</c:v>
                </c:pt>
              </c:strCache>
            </c:strRef>
          </c:cat>
          <c:val>
            <c:numRef>
              <c:f>calculations!$I$2:$I$36</c:f>
              <c:numCache>
                <c:formatCode>0</c:formatCode>
                <c:ptCount val="35"/>
                <c:pt idx="0">
                  <c:v>0</c:v>
                </c:pt>
                <c:pt idx="1">
                  <c:v>145</c:v>
                </c:pt>
                <c:pt idx="2">
                  <c:v>16</c:v>
                </c:pt>
                <c:pt idx="3">
                  <c:v>137</c:v>
                </c:pt>
                <c:pt idx="4">
                  <c:v>100</c:v>
                </c:pt>
                <c:pt idx="5">
                  <c:v>73</c:v>
                </c:pt>
                <c:pt idx="6">
                  <c:v>118</c:v>
                </c:pt>
                <c:pt idx="7">
                  <c:v>163</c:v>
                </c:pt>
                <c:pt idx="8">
                  <c:v>101</c:v>
                </c:pt>
                <c:pt idx="9">
                  <c:v>81</c:v>
                </c:pt>
                <c:pt idx="10">
                  <c:v>69</c:v>
                </c:pt>
                <c:pt idx="11">
                  <c:v>102</c:v>
                </c:pt>
                <c:pt idx="12">
                  <c:v>124</c:v>
                </c:pt>
                <c:pt idx="13">
                  <c:v>110</c:v>
                </c:pt>
                <c:pt idx="14">
                  <c:v>0</c:v>
                </c:pt>
                <c:pt idx="15">
                  <c:v>0</c:v>
                </c:pt>
                <c:pt idx="16">
                  <c:v>113</c:v>
                </c:pt>
                <c:pt idx="17">
                  <c:v>108</c:v>
                </c:pt>
                <c:pt idx="18">
                  <c:v>65</c:v>
                </c:pt>
                <c:pt idx="19">
                  <c:v>229</c:v>
                </c:pt>
                <c:pt idx="20">
                  <c:v>145</c:v>
                </c:pt>
                <c:pt idx="21">
                  <c:v>107</c:v>
                </c:pt>
                <c:pt idx="22">
                  <c:v>199</c:v>
                </c:pt>
                <c:pt idx="23">
                  <c:v>154</c:v>
                </c:pt>
                <c:pt idx="24">
                  <c:v>97</c:v>
                </c:pt>
                <c:pt idx="25">
                  <c:v>111</c:v>
                </c:pt>
                <c:pt idx="26">
                  <c:v>0</c:v>
                </c:pt>
                <c:pt idx="27">
                  <c:v>94</c:v>
                </c:pt>
                <c:pt idx="28">
                  <c:v>123</c:v>
                </c:pt>
                <c:pt idx="29">
                  <c:v>88</c:v>
                </c:pt>
                <c:pt idx="30">
                  <c:v>80</c:v>
                </c:pt>
                <c:pt idx="31">
                  <c:v>110</c:v>
                </c:pt>
                <c:pt idx="32">
                  <c:v>98</c:v>
                </c:pt>
                <c:pt idx="33">
                  <c:v>103</c:v>
                </c:pt>
                <c:pt idx="34">
                  <c:v>0</c:v>
                </c:pt>
              </c:numCache>
            </c:numRef>
          </c:val>
        </c:ser>
        <c:dLbls>
          <c:showLegendKey val="0"/>
          <c:showVal val="1"/>
          <c:showCatName val="0"/>
          <c:showSerName val="0"/>
          <c:showPercent val="0"/>
          <c:showBubbleSize val="0"/>
        </c:dLbls>
        <c:gapWidth val="75"/>
        <c:overlap val="-14"/>
        <c:axId val="85286272"/>
        <c:axId val="85288064"/>
      </c:barChart>
      <c:catAx>
        <c:axId val="85286272"/>
        <c:scaling>
          <c:orientation val="maxMin"/>
        </c:scaling>
        <c:delete val="0"/>
        <c:axPos val="l"/>
        <c:majorGridlines/>
        <c:numFmt formatCode="General" sourceLinked="1"/>
        <c:majorTickMark val="out"/>
        <c:minorTickMark val="none"/>
        <c:tickLblPos val="low"/>
        <c:txPr>
          <a:bodyPr/>
          <a:lstStyle/>
          <a:p>
            <a:pPr>
              <a:defRPr sz="800">
                <a:latin typeface="Arial" panose="020B0604020202020204" pitchFamily="34" charset="0"/>
                <a:cs typeface="Arial" panose="020B0604020202020204" pitchFamily="34" charset="0"/>
              </a:defRPr>
            </a:pPr>
            <a:endParaRPr lang="en-US"/>
          </a:p>
        </c:txPr>
        <c:crossAx val="85288064"/>
        <c:crosses val="autoZero"/>
        <c:auto val="1"/>
        <c:lblAlgn val="ctr"/>
        <c:lblOffset val="100"/>
        <c:noMultiLvlLbl val="0"/>
      </c:catAx>
      <c:valAx>
        <c:axId val="85288064"/>
        <c:scaling>
          <c:orientation val="minMax"/>
          <c:max val="600"/>
          <c:min val="0"/>
        </c:scaling>
        <c:delete val="0"/>
        <c:axPos val="t"/>
        <c:majorGridlines>
          <c:spPr>
            <a:ln>
              <a:solidFill>
                <a:schemeClr val="bg1">
                  <a:lumMod val="75000"/>
                </a:schemeClr>
              </a:solidFill>
            </a:ln>
          </c:spPr>
        </c:majorGridlines>
        <c:numFmt formatCode="0" sourceLinked="0"/>
        <c:majorTickMark val="out"/>
        <c:minorTickMark val="none"/>
        <c:tickLblPos val="nextTo"/>
        <c:txPr>
          <a:bodyPr/>
          <a:lstStyle/>
          <a:p>
            <a:pPr>
              <a:defRPr sz="800">
                <a:latin typeface="Arial" panose="020B0604020202020204" pitchFamily="34" charset="0"/>
                <a:cs typeface="Arial" panose="020B0604020202020204" pitchFamily="34" charset="0"/>
              </a:defRPr>
            </a:pPr>
            <a:endParaRPr lang="en-US"/>
          </a:p>
        </c:txPr>
        <c:crossAx val="85286272"/>
        <c:crosses val="autoZero"/>
        <c:crossBetween val="between"/>
        <c:majorUnit val="100"/>
        <c:minorUnit val="20"/>
      </c:valAx>
      <c:spPr>
        <a:effectLst/>
      </c:spPr>
    </c:plotArea>
    <c:legend>
      <c:legendPos val="r"/>
      <c:layout/>
      <c:overlay val="1"/>
      <c:spPr>
        <a:solidFill>
          <a:schemeClr val="bg1"/>
        </a:solidFill>
        <a:ln>
          <a:solidFill>
            <a:schemeClr val="bg1">
              <a:lumMod val="85000"/>
            </a:schemeClr>
          </a:solidFill>
        </a:ln>
      </c:spPr>
    </c:legend>
    <c:plotVisOnly val="1"/>
    <c:dispBlanksAs val="zero"/>
    <c:showDLblsOverMax val="0"/>
  </c:chart>
  <c:txPr>
    <a:bodyPr/>
    <a:lstStyle/>
    <a:p>
      <a:pPr>
        <a:defRPr sz="900" baseline="0"/>
      </a:pPr>
      <a:endParaRPr lang="en-US"/>
    </a:p>
  </c:txPr>
  <c:printSettings>
    <c:headerFooter/>
    <c:pageMargins b="0.75" l="0.25" r="0.25" t="0.75" header="0.3" footer="0.3"/>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GB" sz="1000">
                <a:latin typeface="Arial" panose="020B0604020202020204" pitchFamily="34" charset="0"/>
                <a:cs typeface="Arial" panose="020B0604020202020204" pitchFamily="34" charset="0"/>
              </a:rPr>
              <a:t>Score on VET indicators 2006, 2010 and 2011/12</a:t>
            </a:r>
          </a:p>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en-GB" sz="1000" b="0" i="0" baseline="0">
                <a:effectLst/>
                <a:latin typeface="Arial" panose="020B0604020202020204" pitchFamily="34" charset="0"/>
                <a:cs typeface="Arial" panose="020B0604020202020204" pitchFamily="34" charset="0"/>
              </a:rPr>
              <a:t>Index numbers (EU=100)</a:t>
            </a:r>
            <a:endParaRPr lang="en-GB" sz="1000">
              <a:effectLst/>
              <a:latin typeface="Arial" panose="020B0604020202020204" pitchFamily="34" charset="0"/>
              <a:cs typeface="Arial" panose="020B0604020202020204" pitchFamily="34" charset="0"/>
            </a:endParaRPr>
          </a:p>
          <a:p>
            <a:pPr marL="0" marR="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endParaRPr lang="en-GB" sz="1000">
              <a:latin typeface="Arial" panose="020B0604020202020204" pitchFamily="34" charset="0"/>
              <a:cs typeface="Arial" panose="020B0604020202020204" pitchFamily="34" charset="0"/>
            </a:endParaRPr>
          </a:p>
        </c:rich>
      </c:tx>
      <c:layout>
        <c:manualLayout>
          <c:xMode val="edge"/>
          <c:yMode val="edge"/>
          <c:x val="0.30111387862231509"/>
          <c:y val="1.0523546435148644E-2"/>
        </c:manualLayout>
      </c:layout>
      <c:overlay val="1"/>
    </c:title>
    <c:autoTitleDeleted val="0"/>
    <c:plotArea>
      <c:layout>
        <c:manualLayout>
          <c:layoutTarget val="inner"/>
          <c:xMode val="edge"/>
          <c:yMode val="edge"/>
          <c:x val="0.48101560346394318"/>
          <c:y val="7.0717663391249644E-2"/>
          <c:w val="0.49410065887786891"/>
          <c:h val="0.91827465781653328"/>
        </c:manualLayout>
      </c:layout>
      <c:barChart>
        <c:barDir val="bar"/>
        <c:grouping val="clustered"/>
        <c:varyColors val="0"/>
        <c:ser>
          <c:idx val="0"/>
          <c:order val="0"/>
          <c:tx>
            <c:strRef>
              <c:f>chart2_calc!$L$3</c:f>
              <c:strCache>
                <c:ptCount val="1"/>
                <c:pt idx="0">
                  <c:v>2006</c:v>
                </c:pt>
              </c:strCache>
            </c:strRef>
          </c:tx>
          <c:spPr>
            <a:solidFill>
              <a:srgbClr val="1F497D">
                <a:lumMod val="75000"/>
              </a:srgbClr>
            </a:solidFill>
            <a:ln>
              <a:noFill/>
            </a:ln>
          </c:spPr>
          <c:invertIfNegative val="0"/>
          <c:dLbls>
            <c:dLbl>
              <c:idx val="1"/>
              <c:layout/>
              <c:showLegendKey val="0"/>
              <c:showVal val="1"/>
              <c:showCatName val="0"/>
              <c:showSerName val="0"/>
              <c:showPercent val="0"/>
              <c:showBubbleSize val="0"/>
              <c:separator>; </c:separator>
            </c:dLbl>
            <c:numFmt formatCode="##" sourceLinked="0"/>
            <c:spPr>
              <a:noFill/>
              <a:ln w="25400">
                <a:noFill/>
              </a:ln>
            </c:spPr>
            <c:txPr>
              <a:bodyPr/>
              <a:lstStyle/>
              <a:p>
                <a:pPr>
                  <a:defRPr sz="75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dLbls>
          <c:cat>
            <c:strRef>
              <c:f>chart2_calc!$K$4:$K$38</c:f>
              <c:strCache>
                <c:ptCount val="35"/>
                <c:pt idx="1">
                  <c:v>1010 IVET-students of all upper secondary students (%)</c:v>
                </c:pt>
                <c:pt idx="2">
                  <c:v>1020 IVET work-based students in upper secondary IVET (%)</c:v>
                </c:pt>
                <c:pt idx="3">
                  <c:v>1030 Employees participating in CVT courses (%)</c:v>
                </c:pt>
                <c:pt idx="4">
                  <c:v>1040 Employees participating in on-the-job training (%)</c:v>
                </c:pt>
                <c:pt idx="5">
                  <c:v>1050 Adults in lifelong learning (%)</c:v>
                </c:pt>
                <c:pt idx="6">
                  <c:v>1060 Enterprises providing training (%)</c:v>
                </c:pt>
                <c:pt idx="7">
                  <c:v>1070 Female IVET students of all female upper secondary students (%)</c:v>
                </c:pt>
                <c:pt idx="8">
                  <c:v>1080 Young VET graduates in further education and training (%)</c:v>
                </c:pt>
                <c:pt idx="9">
                  <c:v>1090 Older adults in lifelong learning (%)</c:v>
                </c:pt>
                <c:pt idx="10">
                  <c:v>1100 Low-educated adults in lifelong learning (%)</c:v>
                </c:pt>
                <c:pt idx="11">
                  <c:v>1110 Unemployed adults in lifelong learning (%)</c:v>
                </c:pt>
                <c:pt idx="12">
                  <c:v>1120 Individuals who wanted to participate in training but did not (%)</c:v>
                </c:pt>
                <c:pt idx="13">
                  <c:v>1130 Job-related non-formal education and training (%)</c:v>
                </c:pt>
                <c:pt idx="15">
                  <c:v>2010 IVET Public expenditure (% of GDP)</c:v>
                </c:pt>
                <c:pt idx="16">
                  <c:v>2020 IVET Public expenditure (EUR per student)</c:v>
                </c:pt>
                <c:pt idx="17">
                  <c:v>2030 Enterprise expenditure on CVT courses (% of total labour cost)</c:v>
                </c:pt>
                <c:pt idx="18">
                  <c:v>2040 Average number of foreign languages learned in IVET</c:v>
                </c:pt>
                <c:pt idx="19">
                  <c:v>2050 STEM graduates from upper secondary IVET (% of total)</c:v>
                </c:pt>
                <c:pt idx="20">
                  <c:v>2060 30-34 year-olds with tertiary VET attainment (%)</c:v>
                </c:pt>
                <c:pt idx="21">
                  <c:v>2070 Innovative enterprises with supportive training practices (%)</c:v>
                </c:pt>
                <c:pt idx="22">
                  <c:v>2080 Employment rate for IVET graduates (20-34 year-olds)</c:v>
                </c:pt>
                <c:pt idx="23">
                  <c:v>2090 Employment premium for  IVET graduates (over general stream)</c:v>
                </c:pt>
                <c:pt idx="24">
                  <c:v>2100 Employment premium for IVET graduates (over low-educated)</c:v>
                </c:pt>
                <c:pt idx="25">
                  <c:v>2110 Workers helped to improve their work by training (%)</c:v>
                </c:pt>
                <c:pt idx="26">
                  <c:v>2120 Workers with skills matched to their duties (%)</c:v>
                </c:pt>
                <c:pt idx="28">
                  <c:v>3010 Early leavers from education and training (%)</c:v>
                </c:pt>
                <c:pt idx="29">
                  <c:v>3020 30-34 year-olds with tertiary attainment (%)</c:v>
                </c:pt>
                <c:pt idx="30">
                  <c:v>3030 NEET rate for 18-24 year-olds (%)</c:v>
                </c:pt>
                <c:pt idx="31">
                  <c:v>3040 Unemployment rate for 20-34 year-olds (%)</c:v>
                </c:pt>
                <c:pt idx="32">
                  <c:v>3050 Adults with lower level of educational attainment (%)</c:v>
                </c:pt>
                <c:pt idx="33">
                  <c:v>3060 Employment rate for 20-64 year-olds (%)</c:v>
                </c:pt>
                <c:pt idx="34">
                  <c:v>3070 Medium/high qualified employment in 2020 (% of total)</c:v>
                </c:pt>
              </c:strCache>
            </c:strRef>
          </c:cat>
          <c:val>
            <c:numRef>
              <c:f>chart2_calc!$L$4:$L$38</c:f>
              <c:numCache>
                <c:formatCode>0</c:formatCode>
                <c:ptCount val="35"/>
                <c:pt idx="1">
                  <c:v>150.67698259187623</c:v>
                </c:pt>
                <c:pt idx="2">
                  <c:v>153.06859205776175</c:v>
                </c:pt>
                <c:pt idx="3">
                  <c:v>100</c:v>
                </c:pt>
                <c:pt idx="4">
                  <c:v>56.25</c:v>
                </c:pt>
                <c:pt idx="5">
                  <c:v>137.89473684210526</c:v>
                </c:pt>
                <c:pt idx="6">
                  <c:v>135</c:v>
                </c:pt>
                <c:pt idx="7">
                  <c:v>158.31533477321815</c:v>
                </c:pt>
                <c:pt idx="8">
                  <c:v>0</c:v>
                </c:pt>
                <c:pt idx="9">
                  <c:v>152.94117647058823</c:v>
                </c:pt>
                <c:pt idx="10">
                  <c:v>124.32432432432431</c:v>
                </c:pt>
                <c:pt idx="11">
                  <c:v>241.55844155844159</c:v>
                </c:pt>
                <c:pt idx="12">
                  <c:v>63.448275862068961</c:v>
                </c:pt>
                <c:pt idx="13">
                  <c:v>97.159763313609474</c:v>
                </c:pt>
                <c:pt idx="15">
                  <c:v>144.77611940298507</c:v>
                </c:pt>
                <c:pt idx="16">
                  <c:v>0</c:v>
                </c:pt>
                <c:pt idx="17">
                  <c:v>88.888888888888886</c:v>
                </c:pt>
                <c:pt idx="18">
                  <c:v>108.33333333333334</c:v>
                </c:pt>
                <c:pt idx="19">
                  <c:v>0</c:v>
                </c:pt>
                <c:pt idx="20">
                  <c:v>100</c:v>
                </c:pt>
                <c:pt idx="21">
                  <c:v>143.92523364485982</c:v>
                </c:pt>
                <c:pt idx="22">
                  <c:v>0</c:v>
                </c:pt>
                <c:pt idx="23">
                  <c:v>0</c:v>
                </c:pt>
                <c:pt idx="24">
                  <c:v>0</c:v>
                </c:pt>
                <c:pt idx="25">
                  <c:v>0</c:v>
                </c:pt>
                <c:pt idx="26">
                  <c:v>0</c:v>
                </c:pt>
                <c:pt idx="28">
                  <c:v>63.225806451612911</c:v>
                </c:pt>
                <c:pt idx="29">
                  <c:v>73.356401384083043</c:v>
                </c:pt>
                <c:pt idx="30">
                  <c:v>61.589403973509945</c:v>
                </c:pt>
                <c:pt idx="31">
                  <c:v>53.773584905660378</c:v>
                </c:pt>
                <c:pt idx="32">
                  <c:v>65.448504983388702</c:v>
                </c:pt>
                <c:pt idx="33">
                  <c:v>106.08695652173913</c:v>
                </c:pt>
                <c:pt idx="34">
                  <c:v>0</c:v>
                </c:pt>
              </c:numCache>
            </c:numRef>
          </c:val>
        </c:ser>
        <c:ser>
          <c:idx val="1"/>
          <c:order val="1"/>
          <c:tx>
            <c:strRef>
              <c:f>chart2_calc!$M$3</c:f>
              <c:strCache>
                <c:ptCount val="1"/>
                <c:pt idx="0">
                  <c:v>2010</c:v>
                </c:pt>
              </c:strCache>
            </c:strRef>
          </c:tx>
          <c:spPr>
            <a:solidFill>
              <a:srgbClr val="1F497D">
                <a:lumMod val="60000"/>
                <a:lumOff val="40000"/>
              </a:srgbClr>
            </a:solidFill>
            <a:ln w="12700">
              <a:noFill/>
              <a:prstDash val="solid"/>
            </a:ln>
          </c:spPr>
          <c:invertIfNegative val="0"/>
          <c:dLbls>
            <c:numFmt formatCode="##" sourceLinked="0"/>
            <c:spPr>
              <a:noFill/>
              <a:ln w="25400">
                <a:noFill/>
              </a:ln>
            </c:spPr>
            <c:txPr>
              <a:bodyPr/>
              <a:lstStyle/>
              <a:p>
                <a:pPr>
                  <a:defRPr sz="75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dLbls>
          <c:cat>
            <c:strRef>
              <c:f>chart2_calc!$K$4:$K$38</c:f>
              <c:strCache>
                <c:ptCount val="35"/>
                <c:pt idx="1">
                  <c:v>1010 IVET-students of all upper secondary students (%)</c:v>
                </c:pt>
                <c:pt idx="2">
                  <c:v>1020 IVET work-based students in upper secondary IVET (%)</c:v>
                </c:pt>
                <c:pt idx="3">
                  <c:v>1030 Employees participating in CVT courses (%)</c:v>
                </c:pt>
                <c:pt idx="4">
                  <c:v>1040 Employees participating in on-the-job training (%)</c:v>
                </c:pt>
                <c:pt idx="5">
                  <c:v>1050 Adults in lifelong learning (%)</c:v>
                </c:pt>
                <c:pt idx="6">
                  <c:v>1060 Enterprises providing training (%)</c:v>
                </c:pt>
                <c:pt idx="7">
                  <c:v>1070 Female IVET students of all female upper secondary students (%)</c:v>
                </c:pt>
                <c:pt idx="8">
                  <c:v>1080 Young VET graduates in further education and training (%)</c:v>
                </c:pt>
                <c:pt idx="9">
                  <c:v>1090 Older adults in lifelong learning (%)</c:v>
                </c:pt>
                <c:pt idx="10">
                  <c:v>1100 Low-educated adults in lifelong learning (%)</c:v>
                </c:pt>
                <c:pt idx="11">
                  <c:v>1110 Unemployed adults in lifelong learning (%)</c:v>
                </c:pt>
                <c:pt idx="12">
                  <c:v>1120 Individuals who wanted to participate in training but did not (%)</c:v>
                </c:pt>
                <c:pt idx="13">
                  <c:v>1130 Job-related non-formal education and training (%)</c:v>
                </c:pt>
                <c:pt idx="15">
                  <c:v>2010 IVET Public expenditure (% of GDP)</c:v>
                </c:pt>
                <c:pt idx="16">
                  <c:v>2020 IVET Public expenditure (EUR per student)</c:v>
                </c:pt>
                <c:pt idx="17">
                  <c:v>2030 Enterprise expenditure on CVT courses (% of total labour cost)</c:v>
                </c:pt>
                <c:pt idx="18">
                  <c:v>2040 Average number of foreign languages learned in IVET</c:v>
                </c:pt>
                <c:pt idx="19">
                  <c:v>2050 STEM graduates from upper secondary IVET (% of total)</c:v>
                </c:pt>
                <c:pt idx="20">
                  <c:v>2060 30-34 year-olds with tertiary VET attainment (%)</c:v>
                </c:pt>
                <c:pt idx="21">
                  <c:v>2070 Innovative enterprises with supportive training practices (%)</c:v>
                </c:pt>
                <c:pt idx="22">
                  <c:v>2080 Employment rate for IVET graduates (20-34 year-olds)</c:v>
                </c:pt>
                <c:pt idx="23">
                  <c:v>2090 Employment premium for  IVET graduates (over general stream)</c:v>
                </c:pt>
                <c:pt idx="24">
                  <c:v>2100 Employment premium for IVET graduates (over low-educated)</c:v>
                </c:pt>
                <c:pt idx="25">
                  <c:v>2110 Workers helped to improve their work by training (%)</c:v>
                </c:pt>
                <c:pt idx="26">
                  <c:v>2120 Workers with skills matched to their duties (%)</c:v>
                </c:pt>
                <c:pt idx="28">
                  <c:v>3010 Early leavers from education and training (%)</c:v>
                </c:pt>
                <c:pt idx="29">
                  <c:v>3020 30-34 year-olds with tertiary attainment (%)</c:v>
                </c:pt>
                <c:pt idx="30">
                  <c:v>3030 NEET rate for 18-24 year-olds (%)</c:v>
                </c:pt>
                <c:pt idx="31">
                  <c:v>3040 Unemployment rate for 20-34 year-olds (%)</c:v>
                </c:pt>
                <c:pt idx="32">
                  <c:v>3050 Adults with lower level of educational attainment (%)</c:v>
                </c:pt>
                <c:pt idx="33">
                  <c:v>3060 Employment rate for 20-64 year-olds (%)</c:v>
                </c:pt>
                <c:pt idx="34">
                  <c:v>3070 Medium/high qualified employment in 2020 (% of total)</c:v>
                </c:pt>
              </c:strCache>
            </c:strRef>
          </c:cat>
          <c:val>
            <c:numRef>
              <c:f>chart2_calc!$M$4:$M$38</c:f>
              <c:numCache>
                <c:formatCode>0</c:formatCode>
                <c:ptCount val="35"/>
                <c:pt idx="1">
                  <c:v>153.90781563126254</c:v>
                </c:pt>
                <c:pt idx="2">
                  <c:v>161.64874551971326</c:v>
                </c:pt>
                <c:pt idx="3">
                  <c:v>86.84210526315789</c:v>
                </c:pt>
                <c:pt idx="4">
                  <c:v>57.142857142857146</c:v>
                </c:pt>
                <c:pt idx="5">
                  <c:v>150.54945054945057</c:v>
                </c:pt>
                <c:pt idx="6">
                  <c:v>0</c:v>
                </c:pt>
                <c:pt idx="7">
                  <c:v>162.66968325791856</c:v>
                </c:pt>
                <c:pt idx="8">
                  <c:v>106.84039087947882</c:v>
                </c:pt>
                <c:pt idx="9">
                  <c:v>154.71698113207546</c:v>
                </c:pt>
                <c:pt idx="10">
                  <c:v>115.38461538461539</c:v>
                </c:pt>
                <c:pt idx="11">
                  <c:v>210.86956521739128</c:v>
                </c:pt>
                <c:pt idx="12">
                  <c:v>0</c:v>
                </c:pt>
                <c:pt idx="13">
                  <c:v>94.963144963144956</c:v>
                </c:pt>
                <c:pt idx="15">
                  <c:v>146.47887323943664</c:v>
                </c:pt>
                <c:pt idx="16">
                  <c:v>0</c:v>
                </c:pt>
                <c:pt idx="17">
                  <c:v>100</c:v>
                </c:pt>
                <c:pt idx="18">
                  <c:v>100</c:v>
                </c:pt>
                <c:pt idx="19">
                  <c:v>0</c:v>
                </c:pt>
                <c:pt idx="20">
                  <c:v>84.93150684931507</c:v>
                </c:pt>
                <c:pt idx="21">
                  <c:v>142.40963855421685</c:v>
                </c:pt>
                <c:pt idx="22">
                  <c:v>111.25158027812896</c:v>
                </c:pt>
                <c:pt idx="23">
                  <c:v>91.071428571428569</c:v>
                </c:pt>
                <c:pt idx="24">
                  <c:v>151.72413793103451</c:v>
                </c:pt>
                <c:pt idx="25">
                  <c:v>105.79710144927536</c:v>
                </c:pt>
                <c:pt idx="26">
                  <c:v>105.7866184448463</c:v>
                </c:pt>
                <c:pt idx="28">
                  <c:v>59.285714285714292</c:v>
                </c:pt>
                <c:pt idx="29">
                  <c:v>70.149253731343279</c:v>
                </c:pt>
                <c:pt idx="30">
                  <c:v>53.333333333333343</c:v>
                </c:pt>
                <c:pt idx="31">
                  <c:v>47.328244274809158</c:v>
                </c:pt>
                <c:pt idx="32">
                  <c:v>64.102564102564102</c:v>
                </c:pt>
                <c:pt idx="33">
                  <c:v>109.34306569343067</c:v>
                </c:pt>
                <c:pt idx="34">
                  <c:v>103.7667071688943</c:v>
                </c:pt>
              </c:numCache>
            </c:numRef>
          </c:val>
        </c:ser>
        <c:ser>
          <c:idx val="2"/>
          <c:order val="2"/>
          <c:tx>
            <c:strRef>
              <c:f>chart2_calc!$N$3</c:f>
              <c:strCache>
                <c:ptCount val="1"/>
                <c:pt idx="0">
                  <c:v>2011/12 updates</c:v>
                </c:pt>
              </c:strCache>
            </c:strRef>
          </c:tx>
          <c:spPr>
            <a:solidFill>
              <a:srgbClr val="1F497D">
                <a:lumMod val="20000"/>
                <a:lumOff val="80000"/>
              </a:srgbClr>
            </a:solidFill>
            <a:ln>
              <a:noFill/>
            </a:ln>
          </c:spPr>
          <c:invertIfNegative val="0"/>
          <c:dLbls>
            <c:numFmt formatCode="##" sourceLinked="0"/>
            <c:txPr>
              <a:bodyPr/>
              <a:lstStyle/>
              <a:p>
                <a:pPr>
                  <a:defRPr sz="75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dLbls>
          <c:cat>
            <c:strRef>
              <c:f>chart2_calc!$K$4:$K$38</c:f>
              <c:strCache>
                <c:ptCount val="35"/>
                <c:pt idx="1">
                  <c:v>1010 IVET-students of all upper secondary students (%)</c:v>
                </c:pt>
                <c:pt idx="2">
                  <c:v>1020 IVET work-based students in upper secondary IVET (%)</c:v>
                </c:pt>
                <c:pt idx="3">
                  <c:v>1030 Employees participating in CVT courses (%)</c:v>
                </c:pt>
                <c:pt idx="4">
                  <c:v>1040 Employees participating in on-the-job training (%)</c:v>
                </c:pt>
                <c:pt idx="5">
                  <c:v>1050 Adults in lifelong learning (%)</c:v>
                </c:pt>
                <c:pt idx="6">
                  <c:v>1060 Enterprises providing training (%)</c:v>
                </c:pt>
                <c:pt idx="7">
                  <c:v>1070 Female IVET students of all female upper secondary students (%)</c:v>
                </c:pt>
                <c:pt idx="8">
                  <c:v>1080 Young VET graduates in further education and training (%)</c:v>
                </c:pt>
                <c:pt idx="9">
                  <c:v>1090 Older adults in lifelong learning (%)</c:v>
                </c:pt>
                <c:pt idx="10">
                  <c:v>1100 Low-educated adults in lifelong learning (%)</c:v>
                </c:pt>
                <c:pt idx="11">
                  <c:v>1110 Unemployed adults in lifelong learning (%)</c:v>
                </c:pt>
                <c:pt idx="12">
                  <c:v>1120 Individuals who wanted to participate in training but did not (%)</c:v>
                </c:pt>
                <c:pt idx="13">
                  <c:v>1130 Job-related non-formal education and training (%)</c:v>
                </c:pt>
                <c:pt idx="15">
                  <c:v>2010 IVET Public expenditure (% of GDP)</c:v>
                </c:pt>
                <c:pt idx="16">
                  <c:v>2020 IVET Public expenditure (EUR per student)</c:v>
                </c:pt>
                <c:pt idx="17">
                  <c:v>2030 Enterprise expenditure on CVT courses (% of total labour cost)</c:v>
                </c:pt>
                <c:pt idx="18">
                  <c:v>2040 Average number of foreign languages learned in IVET</c:v>
                </c:pt>
                <c:pt idx="19">
                  <c:v>2050 STEM graduates from upper secondary IVET (% of total)</c:v>
                </c:pt>
                <c:pt idx="20">
                  <c:v>2060 30-34 year-olds with tertiary VET attainment (%)</c:v>
                </c:pt>
                <c:pt idx="21">
                  <c:v>2070 Innovative enterprises with supportive training practices (%)</c:v>
                </c:pt>
                <c:pt idx="22">
                  <c:v>2080 Employment rate for IVET graduates (20-34 year-olds)</c:v>
                </c:pt>
                <c:pt idx="23">
                  <c:v>2090 Employment premium for  IVET graduates (over general stream)</c:v>
                </c:pt>
                <c:pt idx="24">
                  <c:v>2100 Employment premium for IVET graduates (over low-educated)</c:v>
                </c:pt>
                <c:pt idx="25">
                  <c:v>2110 Workers helped to improve their work by training (%)</c:v>
                </c:pt>
                <c:pt idx="26">
                  <c:v>2120 Workers with skills matched to their duties (%)</c:v>
                </c:pt>
                <c:pt idx="28">
                  <c:v>3010 Early leavers from education and training (%)</c:v>
                </c:pt>
                <c:pt idx="29">
                  <c:v>3020 30-34 year-olds with tertiary attainment (%)</c:v>
                </c:pt>
                <c:pt idx="30">
                  <c:v>3030 NEET rate for 18-24 year-olds (%)</c:v>
                </c:pt>
                <c:pt idx="31">
                  <c:v>3040 Unemployment rate for 20-34 year-olds (%)</c:v>
                </c:pt>
                <c:pt idx="32">
                  <c:v>3050 Adults with lower level of educational attainment (%)</c:v>
                </c:pt>
                <c:pt idx="33">
                  <c:v>3060 Employment rate for 20-64 year-olds (%)</c:v>
                </c:pt>
                <c:pt idx="34">
                  <c:v>3070 Medium/high qualified employment in 2020 (% of total)</c:v>
                </c:pt>
              </c:strCache>
            </c:strRef>
          </c:cat>
          <c:val>
            <c:numRef>
              <c:f>chart2_calc!$N$4:$N$38</c:f>
              <c:numCache>
                <c:formatCode>0</c:formatCode>
                <c:ptCount val="35"/>
                <c:pt idx="1">
                  <c:v>151.29224652087476</c:v>
                </c:pt>
                <c:pt idx="2">
                  <c:v>169.25925925925927</c:v>
                </c:pt>
                <c:pt idx="3">
                  <c:v>0</c:v>
                </c:pt>
                <c:pt idx="4">
                  <c:v>0</c:v>
                </c:pt>
                <c:pt idx="5">
                  <c:v>156.66666666666666</c:v>
                </c:pt>
                <c:pt idx="6">
                  <c:v>0</c:v>
                </c:pt>
                <c:pt idx="7">
                  <c:v>159.06040268456374</c:v>
                </c:pt>
                <c:pt idx="8">
                  <c:v>0</c:v>
                </c:pt>
                <c:pt idx="9">
                  <c:v>156.6037735849057</c:v>
                </c:pt>
                <c:pt idx="10">
                  <c:v>128.2051282051282</c:v>
                </c:pt>
                <c:pt idx="11">
                  <c:v>205.55555555555554</c:v>
                </c:pt>
                <c:pt idx="12">
                  <c:v>0</c:v>
                </c:pt>
                <c:pt idx="13">
                  <c:v>0</c:v>
                </c:pt>
                <c:pt idx="15">
                  <c:v>0</c:v>
                </c:pt>
                <c:pt idx="16">
                  <c:v>0</c:v>
                </c:pt>
                <c:pt idx="17">
                  <c:v>0</c:v>
                </c:pt>
                <c:pt idx="18">
                  <c:v>100</c:v>
                </c:pt>
                <c:pt idx="19">
                  <c:v>0</c:v>
                </c:pt>
                <c:pt idx="20">
                  <c:v>72.093023255813961</c:v>
                </c:pt>
                <c:pt idx="21">
                  <c:v>0</c:v>
                </c:pt>
                <c:pt idx="22">
                  <c:v>0</c:v>
                </c:pt>
                <c:pt idx="23">
                  <c:v>0</c:v>
                </c:pt>
                <c:pt idx="24">
                  <c:v>0</c:v>
                </c:pt>
                <c:pt idx="25">
                  <c:v>0</c:v>
                </c:pt>
                <c:pt idx="26">
                  <c:v>0</c:v>
                </c:pt>
                <c:pt idx="28">
                  <c:v>59.375</c:v>
                </c:pt>
                <c:pt idx="29">
                  <c:v>73.463687150837998</c:v>
                </c:pt>
                <c:pt idx="30">
                  <c:v>45.882352941176471</c:v>
                </c:pt>
                <c:pt idx="31">
                  <c:v>40</c:v>
                </c:pt>
                <c:pt idx="32">
                  <c:v>65.503875968992233</c:v>
                </c:pt>
                <c:pt idx="33">
                  <c:v>110.36496350364962</c:v>
                </c:pt>
                <c:pt idx="34">
                  <c:v>0</c:v>
                </c:pt>
              </c:numCache>
            </c:numRef>
          </c:val>
        </c:ser>
        <c:dLbls>
          <c:showLegendKey val="0"/>
          <c:showVal val="1"/>
          <c:showCatName val="0"/>
          <c:showSerName val="0"/>
          <c:showPercent val="0"/>
          <c:showBubbleSize val="0"/>
        </c:dLbls>
        <c:gapWidth val="75"/>
        <c:overlap val="-14"/>
        <c:axId val="92233728"/>
        <c:axId val="92235264"/>
      </c:barChart>
      <c:catAx>
        <c:axId val="92233728"/>
        <c:scaling>
          <c:orientation val="maxMin"/>
        </c:scaling>
        <c:delete val="0"/>
        <c:axPos val="l"/>
        <c:majorGridlines/>
        <c:numFmt formatCode="General" sourceLinked="1"/>
        <c:majorTickMark val="out"/>
        <c:minorTickMark val="none"/>
        <c:tickLblPos val="low"/>
        <c:txPr>
          <a:bodyPr/>
          <a:lstStyle/>
          <a:p>
            <a:pPr>
              <a:defRPr sz="800">
                <a:latin typeface="Arial" panose="020B0604020202020204" pitchFamily="34" charset="0"/>
                <a:cs typeface="Arial" panose="020B0604020202020204" pitchFamily="34" charset="0"/>
              </a:defRPr>
            </a:pPr>
            <a:endParaRPr lang="en-US"/>
          </a:p>
        </c:txPr>
        <c:crossAx val="92235264"/>
        <c:crosses val="autoZero"/>
        <c:auto val="1"/>
        <c:lblAlgn val="ctr"/>
        <c:lblOffset val="100"/>
        <c:noMultiLvlLbl val="0"/>
      </c:catAx>
      <c:valAx>
        <c:axId val="92235264"/>
        <c:scaling>
          <c:orientation val="minMax"/>
          <c:min val="0"/>
        </c:scaling>
        <c:delete val="0"/>
        <c:axPos val="t"/>
        <c:majorGridlines>
          <c:spPr>
            <a:ln>
              <a:solidFill>
                <a:schemeClr val="bg1">
                  <a:lumMod val="75000"/>
                </a:schemeClr>
              </a:solidFill>
            </a:ln>
          </c:spPr>
        </c:majorGridlines>
        <c:numFmt formatCode="0" sourceLinked="0"/>
        <c:majorTickMark val="out"/>
        <c:minorTickMark val="none"/>
        <c:tickLblPos val="nextTo"/>
        <c:txPr>
          <a:bodyPr/>
          <a:lstStyle/>
          <a:p>
            <a:pPr>
              <a:defRPr sz="800">
                <a:latin typeface="Arial" panose="020B0604020202020204" pitchFamily="34" charset="0"/>
                <a:cs typeface="Arial" panose="020B0604020202020204" pitchFamily="34" charset="0"/>
              </a:defRPr>
            </a:pPr>
            <a:endParaRPr lang="en-US"/>
          </a:p>
        </c:txPr>
        <c:crossAx val="92233728"/>
        <c:crosses val="autoZero"/>
        <c:crossBetween val="between"/>
        <c:majorUnit val="100"/>
        <c:minorUnit val="20"/>
      </c:valAx>
      <c:spPr>
        <a:effectLst/>
      </c:spPr>
    </c:plotArea>
    <c:legend>
      <c:legendPos val="r"/>
      <c:layout/>
      <c:overlay val="1"/>
      <c:spPr>
        <a:solidFill>
          <a:schemeClr val="bg1"/>
        </a:solidFill>
        <a:ln>
          <a:solidFill>
            <a:schemeClr val="bg1">
              <a:lumMod val="85000"/>
            </a:schemeClr>
          </a:solidFill>
        </a:ln>
      </c:spPr>
      <c:txPr>
        <a:bodyPr/>
        <a:lstStyle/>
        <a:p>
          <a:pPr rtl="0">
            <a:defRPr/>
          </a:pPr>
          <a:endParaRPr lang="en-US"/>
        </a:p>
      </c:txPr>
    </c:legend>
    <c:plotVisOnly val="1"/>
    <c:dispBlanksAs val="zero"/>
    <c:showDLblsOverMax val="0"/>
  </c:chart>
  <c:txPr>
    <a:bodyPr/>
    <a:lstStyle/>
    <a:p>
      <a:pPr>
        <a:defRPr sz="900" baseline="0"/>
      </a:pPr>
      <a:endParaRPr lang="en-US"/>
    </a:p>
  </c:txPr>
  <c:printSettings>
    <c:headerFooter/>
    <c:pageMargins b="0.75" l="0.25" r="0.25" t="0.75" header="0.3" footer="0.3"/>
    <c:pageSetup paperSize="9" orientation="portrait"/>
  </c:printSettings>
  <c:userShapes r:id="rId2"/>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cedefop.europa.eu/EN/publications/22388.aspx"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10</xdr:col>
      <xdr:colOff>238125</xdr:colOff>
      <xdr:row>0</xdr:row>
      <xdr:rowOff>142875</xdr:rowOff>
    </xdr:from>
    <xdr:to>
      <xdr:col>16</xdr:col>
      <xdr:colOff>230609</xdr:colOff>
      <xdr:row>27</xdr:row>
      <xdr:rowOff>161925</xdr:rowOff>
    </xdr:to>
    <xdr:pic>
      <xdr:nvPicPr>
        <xdr:cNvPr id="3" name="Picture 2">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34125" y="142875"/>
          <a:ext cx="3650084" cy="5162550"/>
        </a:xfrm>
        <a:prstGeom prst="rect">
          <a:avLst/>
        </a:prstGeom>
        <a:ln>
          <a:solidFill>
            <a:schemeClr val="accent1"/>
          </a:solidFill>
        </a:ln>
      </xdr:spPr>
    </xdr:pic>
    <xdr:clientData/>
  </xdr:twoCellAnchor>
  <xdr:twoCellAnchor>
    <xdr:from>
      <xdr:col>0</xdr:col>
      <xdr:colOff>133350</xdr:colOff>
      <xdr:row>0</xdr:row>
      <xdr:rowOff>133350</xdr:rowOff>
    </xdr:from>
    <xdr:to>
      <xdr:col>10</xdr:col>
      <xdr:colOff>66674</xdr:colOff>
      <xdr:row>27</xdr:row>
      <xdr:rowOff>161926</xdr:rowOff>
    </xdr:to>
    <xdr:sp macro="" textlink="">
      <xdr:nvSpPr>
        <xdr:cNvPr id="4" name="TextBox 3"/>
        <xdr:cNvSpPr txBox="1"/>
      </xdr:nvSpPr>
      <xdr:spPr>
        <a:xfrm>
          <a:off x="133350" y="133350"/>
          <a:ext cx="6029324" cy="5172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600"/>
            </a:spcAft>
            <a:buClrTx/>
            <a:buSzTx/>
            <a:buFontTx/>
            <a:buNone/>
            <a:tabLst/>
            <a:defRPr/>
          </a:pPr>
          <a:r>
            <a:rPr lang="en-GB" sz="1000">
              <a:solidFill>
                <a:schemeClr val="dk1"/>
              </a:solidFill>
              <a:effectLst/>
              <a:latin typeface="Arial" panose="020B0604020202020204" pitchFamily="34" charset="0"/>
              <a:ea typeface="+mn-ea"/>
              <a:cs typeface="Arial" panose="020B0604020202020204" pitchFamily="34" charset="0"/>
            </a:rPr>
            <a:t>This spreadsheet supplements publication On the way to 2020: data for vocational education and training policies: country statistical overviews, ISBN 978-92-896-1444-3. It enables you to compare countries and see a country’s progress over time based on selected VET-related statistical indicators.</a:t>
          </a:r>
        </a:p>
        <a:p>
          <a:pPr marL="0" indent="0">
            <a:lnSpc>
              <a:spcPct val="100000"/>
            </a:lnSpc>
            <a:spcBef>
              <a:spcPts val="0"/>
            </a:spcBef>
            <a:spcAft>
              <a:spcPts val="600"/>
            </a:spcAft>
          </a:pPr>
          <a:r>
            <a:rPr lang="en-GB" sz="1000">
              <a:solidFill>
                <a:schemeClr val="dk1"/>
              </a:solidFill>
              <a:effectLst/>
              <a:latin typeface="Arial" panose="020B0604020202020204" pitchFamily="34" charset="0"/>
              <a:ea typeface="+mn-ea"/>
              <a:cs typeface="Arial" panose="020B0604020202020204" pitchFamily="34" charset="0"/>
            </a:rPr>
            <a:t>It also allows you to reproduce, complement and customise charts and tables presented in the publication.</a:t>
          </a:r>
          <a:endParaRPr lang="en-GB" sz="1100">
            <a:solidFill>
              <a:schemeClr val="dk1"/>
            </a:solidFill>
            <a:effectLst/>
            <a:latin typeface="+mn-lt"/>
            <a:ea typeface="+mn-ea"/>
            <a:cs typeface="+mn-cs"/>
          </a:endParaRPr>
        </a:p>
        <a:p>
          <a:pPr marL="0" indent="0">
            <a:lnSpc>
              <a:spcPct val="100000"/>
            </a:lnSpc>
            <a:spcBef>
              <a:spcPts val="600"/>
            </a:spcBef>
            <a:spcAft>
              <a:spcPts val="600"/>
            </a:spcAft>
          </a:pPr>
          <a:r>
            <a:rPr lang="en-GB" sz="1000" b="1">
              <a:solidFill>
                <a:schemeClr val="dk1"/>
              </a:solidFill>
              <a:effectLst/>
              <a:latin typeface="Arial" panose="020B0604020202020204" pitchFamily="34" charset="0"/>
              <a:ea typeface="+mn-ea"/>
              <a:cs typeface="Arial" panose="020B0604020202020204" pitchFamily="34" charset="0"/>
            </a:rPr>
            <a:t>Worksheets</a:t>
          </a:r>
        </a:p>
        <a:p>
          <a:pPr marL="0" indent="0">
            <a:lnSpc>
              <a:spcPct val="100000"/>
            </a:lnSpc>
            <a:spcBef>
              <a:spcPts val="0"/>
            </a:spcBef>
            <a:spcAft>
              <a:spcPts val="0"/>
            </a:spcAft>
          </a:pPr>
          <a:r>
            <a:rPr lang="en-GB" sz="1000" b="1">
              <a:solidFill>
                <a:schemeClr val="dk1"/>
              </a:solidFill>
              <a:effectLst/>
              <a:latin typeface="Arial" panose="020B0604020202020204" pitchFamily="34" charset="0"/>
              <a:ea typeface="+mn-ea"/>
              <a:cs typeface="Arial" panose="020B0604020202020204" pitchFamily="34" charset="0"/>
            </a:rPr>
            <a:t>compare_countries_graph: </a:t>
          </a:r>
          <a:r>
            <a:rPr lang="en-GB" sz="1000" b="0">
              <a:solidFill>
                <a:schemeClr val="dk1"/>
              </a:solidFill>
              <a:effectLst/>
              <a:latin typeface="Arial" panose="020B0604020202020204" pitchFamily="34" charset="0"/>
              <a:ea typeface="+mn-ea"/>
              <a:cs typeface="Arial" panose="020B0604020202020204" pitchFamily="34" charset="0"/>
            </a:rPr>
            <a:t>compare key VET-related indicators of two countries. Comparison results:</a:t>
          </a:r>
        </a:p>
        <a:p>
          <a:pPr marL="171450" lvl="0" indent="-171450">
            <a:lnSpc>
              <a:spcPct val="100000"/>
            </a:lnSpc>
            <a:spcBef>
              <a:spcPts val="0"/>
            </a:spcBef>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are displayed in chart form;</a:t>
          </a:r>
        </a:p>
        <a:p>
          <a:pPr marL="171450" lvl="0" indent="-171450">
            <a:lnSpc>
              <a:spcPct val="100000"/>
            </a:lnSpc>
            <a:spcBef>
              <a:spcPts val="0"/>
            </a:spcBef>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use the most recent year for which data are available (this differs by indicator, see indicator descriptions for more information);</a:t>
          </a:r>
        </a:p>
        <a:p>
          <a:pPr marL="171450" lvl="0" indent="-171450">
            <a:lnSpc>
              <a:spcPct val="100000"/>
            </a:lnSpc>
            <a:spcBef>
              <a:spcPts val="0"/>
            </a:spcBef>
            <a:spcAft>
              <a:spcPts val="600"/>
            </a:spcAft>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are expressed by means of index numbers (where the EU average equals 100 and country values are standardised accordingly). </a:t>
          </a:r>
        </a:p>
        <a:p>
          <a:pPr marL="0" indent="0">
            <a:lnSpc>
              <a:spcPct val="100000"/>
            </a:lnSpc>
            <a:spcBef>
              <a:spcPts val="0"/>
            </a:spcBef>
            <a:spcAft>
              <a:spcPts val="0"/>
            </a:spcAft>
          </a:pPr>
          <a:r>
            <a:rPr lang="en-GB" sz="1000" b="1">
              <a:solidFill>
                <a:schemeClr val="dk1"/>
              </a:solidFill>
              <a:effectLst/>
              <a:latin typeface="Arial" panose="020B0604020202020204" pitchFamily="34" charset="0"/>
              <a:ea typeface="+mn-ea"/>
              <a:cs typeface="Arial" panose="020B0604020202020204" pitchFamily="34" charset="0"/>
            </a:rPr>
            <a:t>compare_countries_table: </a:t>
          </a:r>
          <a:r>
            <a:rPr lang="en-GB" sz="1000" b="0">
              <a:solidFill>
                <a:schemeClr val="dk1"/>
              </a:solidFill>
              <a:effectLst/>
              <a:latin typeface="Arial" panose="020B0604020202020204" pitchFamily="34" charset="0"/>
              <a:ea typeface="+mn-ea"/>
              <a:cs typeface="Arial" panose="020B0604020202020204" pitchFamily="34" charset="0"/>
            </a:rPr>
            <a:t>compare key VET-related indicators of two countries over time. In this sheet, comparison results:</a:t>
          </a:r>
        </a:p>
        <a:p>
          <a:pPr marL="171450" lvl="0" indent="-171450">
            <a:lnSpc>
              <a:spcPct val="100000"/>
            </a:lnSpc>
            <a:spcBef>
              <a:spcPts val="0"/>
            </a:spcBef>
            <a:spcAft>
              <a:spcPts val="0"/>
            </a:spcAft>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are displayed in table form;</a:t>
          </a:r>
        </a:p>
        <a:p>
          <a:pPr marL="171450" lvl="0" indent="-171450">
            <a:lnSpc>
              <a:spcPct val="100000"/>
            </a:lnSpc>
            <a:spcBef>
              <a:spcPts val="0"/>
            </a:spcBef>
            <a:spcAft>
              <a:spcPts val="0"/>
            </a:spcAft>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focus on different points in time (2006, 2010 and 2011/2012 update);</a:t>
          </a:r>
        </a:p>
        <a:p>
          <a:pPr marL="171450" lvl="0" indent="-171450">
            <a:lnSpc>
              <a:spcPct val="100000"/>
            </a:lnSpc>
            <a:spcBef>
              <a:spcPts val="0"/>
            </a:spcBef>
            <a:spcAft>
              <a:spcPts val="600"/>
            </a:spcAft>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are expressed by means of actual values of the indicators.</a:t>
          </a:r>
        </a:p>
        <a:p>
          <a:pPr marL="0" indent="0">
            <a:lnSpc>
              <a:spcPct val="100000"/>
            </a:lnSpc>
            <a:spcBef>
              <a:spcPts val="0"/>
            </a:spcBef>
            <a:spcAft>
              <a:spcPts val="0"/>
            </a:spcAft>
          </a:pPr>
          <a:r>
            <a:rPr lang="en-GB" sz="1000" b="1">
              <a:solidFill>
                <a:schemeClr val="dk1"/>
              </a:solidFill>
              <a:effectLst/>
              <a:latin typeface="Arial" panose="020B0604020202020204" pitchFamily="34" charset="0"/>
              <a:ea typeface="+mn-ea"/>
              <a:cs typeface="Arial" panose="020B0604020202020204" pitchFamily="34" charset="0"/>
            </a:rPr>
            <a:t>country_progress: </a:t>
          </a:r>
          <a:r>
            <a:rPr lang="en-GB" sz="1000" b="0">
              <a:solidFill>
                <a:schemeClr val="dk1"/>
              </a:solidFill>
              <a:effectLst/>
              <a:latin typeface="Arial" panose="020B0604020202020204" pitchFamily="34" charset="0"/>
              <a:ea typeface="+mn-ea"/>
              <a:cs typeface="Arial" panose="020B0604020202020204" pitchFamily="34" charset="0"/>
            </a:rPr>
            <a:t>see a country’s evolution of key VET-related indicators:</a:t>
          </a:r>
        </a:p>
        <a:p>
          <a:pPr marL="171450" lvl="0" indent="-171450">
            <a:lnSpc>
              <a:spcPct val="100000"/>
            </a:lnSpc>
            <a:spcBef>
              <a:spcPts val="0"/>
            </a:spcBef>
            <a:spcAft>
              <a:spcPts val="0"/>
            </a:spcAft>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displayed in table form;</a:t>
          </a:r>
        </a:p>
        <a:p>
          <a:pPr marL="171450" lvl="0" indent="-171450">
            <a:lnSpc>
              <a:spcPct val="100000"/>
            </a:lnSpc>
            <a:spcBef>
              <a:spcPts val="0"/>
            </a:spcBef>
            <a:spcAft>
              <a:spcPts val="0"/>
            </a:spcAft>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focused </a:t>
          </a:r>
          <a:r>
            <a:rPr lang="en-GB" sz="1100">
              <a:solidFill>
                <a:schemeClr val="dk1"/>
              </a:solidFill>
              <a:effectLst/>
              <a:latin typeface="+mn-lt"/>
              <a:ea typeface="+mn-ea"/>
              <a:cs typeface="+mn-cs"/>
            </a:rPr>
            <a:t>on different points in time (2006, 2010 and 2011/2012 update);</a:t>
          </a:r>
        </a:p>
        <a:p>
          <a:pPr marL="171450" lvl="0" indent="-171450">
            <a:lnSpc>
              <a:spcPct val="100000"/>
            </a:lnSpc>
            <a:spcBef>
              <a:spcPts val="0"/>
            </a:spcBef>
            <a:spcAft>
              <a:spcPts val="600"/>
            </a:spcAft>
            <a:buFont typeface="Arial" panose="020B0604020202020204" pitchFamily="34" charset="0"/>
            <a:buChar char="•"/>
          </a:pPr>
          <a:r>
            <a:rPr lang="en-GB" sz="1000">
              <a:solidFill>
                <a:schemeClr val="dk1"/>
              </a:solidFill>
              <a:effectLst/>
              <a:latin typeface="Arial" panose="020B0604020202020204" pitchFamily="34" charset="0"/>
              <a:ea typeface="+mn-ea"/>
              <a:cs typeface="Arial" panose="020B0604020202020204" pitchFamily="34" charset="0"/>
            </a:rPr>
            <a:t>expressed by means of actual values of the indicators.</a:t>
          </a:r>
        </a:p>
        <a:p>
          <a:pPr marL="0" marR="0" indent="0" defTabSz="914400" eaLnBrk="1" fontAlgn="auto" latinLnBrk="0" hangingPunct="1">
            <a:lnSpc>
              <a:spcPct val="100000"/>
            </a:lnSpc>
            <a:spcBef>
              <a:spcPts val="0"/>
            </a:spcBef>
            <a:spcAft>
              <a:spcPts val="600"/>
            </a:spcAft>
            <a:buClrTx/>
            <a:buSzTx/>
            <a:buFontTx/>
            <a:buNone/>
            <a:tabLst/>
            <a:defRPr/>
          </a:pPr>
          <a:r>
            <a:rPr lang="en-GB" sz="1000" b="1">
              <a:solidFill>
                <a:schemeClr val="dk1"/>
              </a:solidFill>
              <a:effectLst/>
              <a:latin typeface="Arial" panose="020B0604020202020204" pitchFamily="34" charset="0"/>
              <a:ea typeface="+mn-ea"/>
              <a:cs typeface="Arial" panose="020B0604020202020204" pitchFamily="34" charset="0"/>
            </a:rPr>
            <a:t>description: </a:t>
          </a:r>
          <a:r>
            <a:rPr lang="en-GB" sz="1000" b="0">
              <a:solidFill>
                <a:schemeClr val="dk1"/>
              </a:solidFill>
              <a:effectLst/>
              <a:latin typeface="Arial" panose="020B0604020202020204" pitchFamily="34" charset="0"/>
              <a:ea typeface="+mn-ea"/>
              <a:cs typeface="Arial" panose="020B0604020202020204" pitchFamily="34" charset="0"/>
            </a:rPr>
            <a:t>provides information on indicator definitions and reference year of indicators.</a:t>
          </a:r>
          <a:endParaRPr lang="en-GB" sz="1100" b="0">
            <a:solidFill>
              <a:schemeClr val="dk1"/>
            </a:solidFill>
            <a:effectLst/>
            <a:latin typeface="+mn-lt"/>
            <a:ea typeface="+mn-ea"/>
            <a:cs typeface="+mn-cs"/>
          </a:endParaRPr>
        </a:p>
        <a:p>
          <a:pPr marL="0" indent="0">
            <a:lnSpc>
              <a:spcPct val="100000"/>
            </a:lnSpc>
            <a:spcBef>
              <a:spcPts val="600"/>
            </a:spcBef>
            <a:spcAft>
              <a:spcPts val="600"/>
            </a:spcAft>
          </a:pPr>
          <a:r>
            <a:rPr lang="en-GB" sz="1000" b="1">
              <a:solidFill>
                <a:schemeClr val="dk1"/>
              </a:solidFill>
              <a:effectLst/>
              <a:latin typeface="Arial" panose="020B0604020202020204" pitchFamily="34" charset="0"/>
              <a:ea typeface="+mn-ea"/>
              <a:cs typeface="Arial" panose="020B0604020202020204" pitchFamily="34" charset="0"/>
            </a:rPr>
            <a:t>How to read index numbers</a:t>
          </a:r>
        </a:p>
        <a:p>
          <a:pPr marL="0" indent="0">
            <a:lnSpc>
              <a:spcPct val="100000"/>
            </a:lnSpc>
            <a:spcBef>
              <a:spcPts val="0"/>
            </a:spcBef>
            <a:spcAft>
              <a:spcPts val="600"/>
            </a:spcAft>
          </a:pPr>
          <a:r>
            <a:rPr lang="en-GB" sz="1000">
              <a:solidFill>
                <a:schemeClr val="dk1"/>
              </a:solidFill>
              <a:effectLst/>
              <a:latin typeface="Arial" panose="020B0604020202020204" pitchFamily="34" charset="0"/>
              <a:ea typeface="+mn-ea"/>
              <a:cs typeface="Arial" panose="020B0604020202020204" pitchFamily="34" charset="0"/>
            </a:rPr>
            <a:t>Data in the chart are presented as an index where the EU average equals 100. If a country’s index for a selected indicator is 100, then its performance equals the EU average. If the index is 90, the country’s performance is 90% of (or 10% below) the EU average. If the index is 200, the country’s performance is twice (or 200%) the EU average. For some indicators, such as early school leavers from education and training, a country is performing better if its index is below that of the EU average.</a:t>
          </a:r>
        </a:p>
        <a:p>
          <a:pPr marL="0" marR="0" indent="0" defTabSz="914400" eaLnBrk="1" fontAlgn="auto" latinLnBrk="0" hangingPunct="1">
            <a:lnSpc>
              <a:spcPct val="100000"/>
            </a:lnSpc>
            <a:spcBef>
              <a:spcPts val="0"/>
            </a:spcBef>
            <a:spcAft>
              <a:spcPts val="600"/>
            </a:spcAft>
            <a:buClrTx/>
            <a:buSzTx/>
            <a:buFontTx/>
            <a:buNone/>
            <a:tabLst/>
            <a:defRPr/>
          </a:pPr>
          <a:endParaRPr lang="en-GB"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219075</xdr:colOff>
          <xdr:row>2</xdr:row>
          <xdr:rowOff>57150</xdr:rowOff>
        </xdr:from>
        <xdr:to>
          <xdr:col>2</xdr:col>
          <xdr:colOff>390525</xdr:colOff>
          <xdr:row>3</xdr:row>
          <xdr:rowOff>133350</xdr:rowOff>
        </xdr:to>
        <xdr:sp macro="" textlink="">
          <xdr:nvSpPr>
            <xdr:cNvPr id="104449" name="ComboBox1" hidden="1">
              <a:extLst>
                <a:ext uri="{63B3BB69-23CF-44E3-9099-C40C66FF867C}">
                  <a14:compatExt spid="_x0000_s1044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5</xdr:row>
          <xdr:rowOff>66675</xdr:rowOff>
        </xdr:from>
        <xdr:to>
          <xdr:col>2</xdr:col>
          <xdr:colOff>400050</xdr:colOff>
          <xdr:row>6</xdr:row>
          <xdr:rowOff>114300</xdr:rowOff>
        </xdr:to>
        <xdr:sp macro="" textlink="">
          <xdr:nvSpPr>
            <xdr:cNvPr id="104450" name="ComboBox2" hidden="1">
              <a:extLst>
                <a:ext uri="{63B3BB69-23CF-44E3-9099-C40C66FF867C}">
                  <a14:compatExt spid="_x0000_s104450"/>
                </a:ext>
              </a:extLst>
            </xdr:cNvPr>
            <xdr:cNvSpPr/>
          </xdr:nvSpPr>
          <xdr:spPr>
            <a:xfrm>
              <a:off x="0" y="0"/>
              <a:ext cx="0" cy="0"/>
            </a:xfrm>
            <a:prstGeom prst="rect">
              <a:avLst/>
            </a:prstGeom>
          </xdr:spPr>
        </xdr:sp>
        <xdr:clientData/>
      </xdr:twoCellAnchor>
    </mc:Choice>
    <mc:Fallback/>
  </mc:AlternateContent>
  <xdr:twoCellAnchor editAs="absolute">
    <xdr:from>
      <xdr:col>3</xdr:col>
      <xdr:colOff>28575</xdr:colOff>
      <xdr:row>1</xdr:row>
      <xdr:rowOff>9525</xdr:rowOff>
    </xdr:from>
    <xdr:to>
      <xdr:col>14</xdr:col>
      <xdr:colOff>371474</xdr:colOff>
      <xdr:row>49</xdr:row>
      <xdr:rowOff>66675</xdr:rowOff>
    </xdr:to>
    <xdr:graphicFrame macro="">
      <xdr:nvGraphicFramePr>
        <xdr:cNvPr id="5" name="Chart 8" title="tex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0.3925</cdr:x>
      <cdr:y>0.77735</cdr:y>
    </cdr:from>
    <cdr:to>
      <cdr:x>0.41432</cdr:x>
      <cdr:y>0.81223</cdr:y>
    </cdr:to>
    <cdr:sp macro="" textlink="">
      <cdr:nvSpPr>
        <cdr:cNvPr id="4" name="TextBox 3"/>
        <cdr:cNvSpPr txBox="1"/>
      </cdr:nvSpPr>
      <cdr:spPr>
        <a:xfrm xmlns:a="http://schemas.openxmlformats.org/drawingml/2006/main">
          <a:off x="104774" y="5334000"/>
          <a:ext cx="3571875"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a:p>
      </cdr:txBody>
    </cdr:sp>
  </cdr:relSizeAnchor>
  <cdr:relSizeAnchor xmlns:cdr="http://schemas.openxmlformats.org/drawingml/2006/chartDrawing">
    <cdr:from>
      <cdr:x>0.13108</cdr:x>
      <cdr:y>0.07106</cdr:y>
    </cdr:from>
    <cdr:to>
      <cdr:x>0.47838</cdr:x>
      <cdr:y>0.09717</cdr:y>
    </cdr:to>
    <cdr:sp macro="" textlink="">
      <cdr:nvSpPr>
        <cdr:cNvPr id="2" name="TextBox 1"/>
        <cdr:cNvSpPr txBox="1"/>
      </cdr:nvSpPr>
      <cdr:spPr>
        <a:xfrm xmlns:a="http://schemas.openxmlformats.org/drawingml/2006/main">
          <a:off x="923925" y="668738"/>
          <a:ext cx="2447925" cy="245662"/>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pPr algn="r"/>
          <a:r>
            <a:rPr lang="en-GB" sz="1050" b="1">
              <a:latin typeface="Calibri" panose="020F0502020204030204" pitchFamily="34" charset="0"/>
              <a:cs typeface="Arial" panose="020B0604020202020204" pitchFamily="34" charset="0"/>
            </a:rPr>
            <a:t>Access, attractiveness and flexibility</a:t>
          </a:r>
        </a:p>
      </cdr:txBody>
    </cdr:sp>
  </cdr:relSizeAnchor>
  <cdr:relSizeAnchor xmlns:cdr="http://schemas.openxmlformats.org/drawingml/2006/chartDrawing">
    <cdr:from>
      <cdr:x>0.05676</cdr:x>
      <cdr:y>0.43692</cdr:y>
    </cdr:from>
    <cdr:to>
      <cdr:x>0.47838</cdr:x>
      <cdr:y>0.46356</cdr:y>
    </cdr:to>
    <cdr:sp macro="" textlink="">
      <cdr:nvSpPr>
        <cdr:cNvPr id="5" name="TextBox 1"/>
        <cdr:cNvSpPr txBox="1"/>
      </cdr:nvSpPr>
      <cdr:spPr>
        <a:xfrm xmlns:a="http://schemas.openxmlformats.org/drawingml/2006/main">
          <a:off x="400050" y="4111737"/>
          <a:ext cx="2971800" cy="250713"/>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50" b="1">
              <a:latin typeface="Calibri" panose="020F0502020204030204" pitchFamily="34" charset="0"/>
              <a:cs typeface="Arial" panose="020B0604020202020204" pitchFamily="34" charset="0"/>
            </a:rPr>
            <a:t>Skill development and labour market relevance</a:t>
          </a:r>
        </a:p>
      </cdr:txBody>
    </cdr:sp>
  </cdr:relSizeAnchor>
  <cdr:relSizeAnchor xmlns:cdr="http://schemas.openxmlformats.org/drawingml/2006/chartDrawing">
    <cdr:from>
      <cdr:x>0.0527</cdr:x>
      <cdr:y>0.7787</cdr:y>
    </cdr:from>
    <cdr:to>
      <cdr:x>0.47703</cdr:x>
      <cdr:y>0.80466</cdr:y>
    </cdr:to>
    <cdr:sp macro="" textlink="">
      <cdr:nvSpPr>
        <cdr:cNvPr id="6" name="TextBox 1"/>
        <cdr:cNvSpPr txBox="1"/>
      </cdr:nvSpPr>
      <cdr:spPr>
        <a:xfrm xmlns:a="http://schemas.openxmlformats.org/drawingml/2006/main">
          <a:off x="371475" y="7328140"/>
          <a:ext cx="2990850" cy="244236"/>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50" b="1">
              <a:latin typeface="Calibri" panose="020F0502020204030204" pitchFamily="34" charset="0"/>
              <a:cs typeface="Arial" panose="020B0604020202020204" pitchFamily="34" charset="0"/>
            </a:rPr>
            <a:t>Overall transitions and labour market trends</a:t>
          </a:r>
        </a:p>
      </cdr:txBody>
    </cdr:sp>
  </cdr:relSizeAnchor>
</c:userShapes>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2</xdr:row>
          <xdr:rowOff>47625</xdr:rowOff>
        </xdr:from>
        <xdr:to>
          <xdr:col>2</xdr:col>
          <xdr:colOff>371475</xdr:colOff>
          <xdr:row>3</xdr:row>
          <xdr:rowOff>123825</xdr:rowOff>
        </xdr:to>
        <xdr:sp macro="" textlink="">
          <xdr:nvSpPr>
            <xdr:cNvPr id="110593" name="ComboBox1" hidden="1">
              <a:extLst>
                <a:ext uri="{63B3BB69-23CF-44E3-9099-C40C66FF867C}">
                  <a14:compatExt spid="_x0000_s1105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5</xdr:row>
          <xdr:rowOff>66675</xdr:rowOff>
        </xdr:from>
        <xdr:to>
          <xdr:col>2</xdr:col>
          <xdr:colOff>400050</xdr:colOff>
          <xdr:row>6</xdr:row>
          <xdr:rowOff>114300</xdr:rowOff>
        </xdr:to>
        <xdr:sp macro="" textlink="">
          <xdr:nvSpPr>
            <xdr:cNvPr id="110594" name="ComboBox2" hidden="1">
              <a:extLst>
                <a:ext uri="{63B3BB69-23CF-44E3-9099-C40C66FF867C}">
                  <a14:compatExt spid="_x0000_s110594"/>
                </a:ext>
              </a:extLst>
            </xdr:cNvPr>
            <xdr:cNvSpPr/>
          </xdr:nvSpPr>
          <xdr:spPr>
            <a:xfrm>
              <a:off x="0" y="0"/>
              <a:ext cx="0" cy="0"/>
            </a:xfrm>
            <a:prstGeom prst="rect">
              <a:avLst/>
            </a:prstGeom>
          </xdr:spPr>
        </xdr:sp>
        <xdr:clientData/>
      </xdr:twoCellAnchor>
    </mc:Choice>
    <mc:Fallback/>
  </mc:AlternateContent>
  <xdr:twoCellAnchor>
    <xdr:from>
      <xdr:col>4</xdr:col>
      <xdr:colOff>9525</xdr:colOff>
      <xdr:row>40</xdr:row>
      <xdr:rowOff>19050</xdr:rowOff>
    </xdr:from>
    <xdr:to>
      <xdr:col>9</xdr:col>
      <xdr:colOff>314325</xdr:colOff>
      <xdr:row>44</xdr:row>
      <xdr:rowOff>171450</xdr:rowOff>
    </xdr:to>
    <xdr:sp macro="" textlink="">
      <xdr:nvSpPr>
        <xdr:cNvPr id="4" name="TextBox 3"/>
        <xdr:cNvSpPr txBox="1"/>
      </xdr:nvSpPr>
      <xdr:spPr>
        <a:xfrm>
          <a:off x="1952625" y="7934325"/>
          <a:ext cx="54483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800" b="1">
              <a:solidFill>
                <a:schemeClr val="dk1"/>
              </a:solidFill>
              <a:effectLst/>
              <a:latin typeface="Arial" panose="020B0604020202020204" pitchFamily="34" charset="0"/>
              <a:ea typeface="+mn-ea"/>
              <a:cs typeface="Arial" panose="020B0604020202020204" pitchFamily="34" charset="0"/>
            </a:rPr>
            <a:t>NB</a:t>
          </a:r>
          <a:r>
            <a:rPr lang="en-GB" sz="800">
              <a:solidFill>
                <a:schemeClr val="dk1"/>
              </a:solidFill>
              <a:effectLst/>
              <a:latin typeface="Arial" panose="020B0604020202020204" pitchFamily="34" charset="0"/>
              <a:ea typeface="+mn-ea"/>
              <a:cs typeface="Arial" panose="020B0604020202020204" pitchFamily="34" charset="0"/>
            </a:rPr>
            <a:t>	</a:t>
          </a:r>
        </a:p>
        <a:p>
          <a:pPr marL="144000" marR="0" indent="-144000" defTabSz="914400" eaLnBrk="1" fontAlgn="auto" latinLnBrk="0" hangingPunct="1">
            <a:lnSpc>
              <a:spcPct val="100000"/>
            </a:lnSpc>
            <a:spcBef>
              <a:spcPts val="0"/>
            </a:spcBef>
            <a:spcAft>
              <a:spcPts val="0"/>
            </a:spcAft>
            <a:buClrTx/>
            <a:buSzTx/>
            <a:buFontTx/>
            <a:buNone/>
            <a:tabLst/>
            <a:defRPr/>
          </a:pPr>
          <a:r>
            <a:rPr lang="en-GB" sz="800">
              <a:solidFill>
                <a:schemeClr val="dk1"/>
              </a:solidFill>
              <a:effectLst/>
              <a:latin typeface="Arial" panose="020B0604020202020204" pitchFamily="34" charset="0"/>
              <a:ea typeface="+mn-ea"/>
              <a:cs typeface="Arial" panose="020B0604020202020204" pitchFamily="34" charset="0"/>
            </a:rPr>
            <a:t>b = break in series. Where the break in series occurs in 2011/12, data for 2006 and 2010 are not presented. If the break in series occurs between 2006 and 2010, neither data for 2006 nor the change in 2006-10 are shown; </a:t>
          </a:r>
        </a:p>
        <a:p>
          <a:pPr marL="144000" marR="0" indent="-144000" defTabSz="914400" eaLnBrk="1" fontAlgn="auto" latinLnBrk="0" hangingPunct="1">
            <a:lnSpc>
              <a:spcPct val="100000"/>
            </a:lnSpc>
            <a:spcBef>
              <a:spcPts val="0"/>
            </a:spcBef>
            <a:spcAft>
              <a:spcPts val="0"/>
            </a:spcAft>
            <a:buClrTx/>
            <a:buSzTx/>
            <a:buFontTx/>
            <a:buNone/>
            <a:tabLst/>
            <a:defRPr/>
          </a:pPr>
          <a:r>
            <a:rPr lang="en-GB" sz="800">
              <a:solidFill>
                <a:schemeClr val="dk1"/>
              </a:solidFill>
              <a:effectLst/>
              <a:latin typeface="Arial" panose="020B0604020202020204" pitchFamily="34" charset="0"/>
              <a:ea typeface="+mn-ea"/>
              <a:cs typeface="Arial" panose="020B0604020202020204" pitchFamily="34" charset="0"/>
            </a:rPr>
            <a:t>d= change in definition. Data are treated in a similar way to breaks in series. When the change in definition is in 2006 or 2010, these data are also not presented because comparability over time is affected; </a:t>
          </a:r>
        </a:p>
        <a:p>
          <a:pPr marL="0" marR="0" indent="0" defTabSz="914400" eaLnBrk="1" fontAlgn="auto" latinLnBrk="0" hangingPunct="1">
            <a:lnSpc>
              <a:spcPct val="100000"/>
            </a:lnSpc>
            <a:spcBef>
              <a:spcPts val="0"/>
            </a:spcBef>
            <a:spcAft>
              <a:spcPts val="0"/>
            </a:spcAft>
            <a:buClrTx/>
            <a:buSzTx/>
            <a:buFontTx/>
            <a:buNone/>
            <a:tabLst/>
            <a:defRPr/>
          </a:pPr>
          <a:r>
            <a:rPr lang="en-GB" sz="800">
              <a:solidFill>
                <a:schemeClr val="dk1"/>
              </a:solidFill>
              <a:effectLst/>
              <a:latin typeface="Arial" panose="020B0604020202020204" pitchFamily="34" charset="0"/>
              <a:ea typeface="+mn-ea"/>
              <a:cs typeface="Arial" panose="020B0604020202020204" pitchFamily="34" charset="0"/>
            </a:rPr>
            <a:t>u = unreliable; </a:t>
          </a:r>
        </a:p>
        <a:p>
          <a:pPr marL="0" marR="0" indent="0" defTabSz="914400" eaLnBrk="1" fontAlgn="auto" latinLnBrk="0" hangingPunct="1">
            <a:lnSpc>
              <a:spcPct val="100000"/>
            </a:lnSpc>
            <a:spcBef>
              <a:spcPts val="0"/>
            </a:spcBef>
            <a:spcAft>
              <a:spcPts val="0"/>
            </a:spcAft>
            <a:buClrTx/>
            <a:buSzTx/>
            <a:buFontTx/>
            <a:buNone/>
            <a:tabLst/>
            <a:defRPr/>
          </a:pPr>
          <a:r>
            <a:rPr lang="en-GB" sz="800">
              <a:solidFill>
                <a:schemeClr val="dk1"/>
              </a:solidFill>
              <a:effectLst/>
              <a:latin typeface="Arial" panose="020B0604020202020204" pitchFamily="34" charset="0"/>
              <a:ea typeface="+mn-ea"/>
              <a:cs typeface="Arial" panose="020B0604020202020204" pitchFamily="34" charset="0"/>
            </a:rPr>
            <a:t>p= provisional. </a:t>
          </a:r>
        </a:p>
        <a:p>
          <a:endParaRPr lang="en-GB" sz="800">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257175</xdr:colOff>
          <xdr:row>2</xdr:row>
          <xdr:rowOff>123825</xdr:rowOff>
        </xdr:from>
        <xdr:to>
          <xdr:col>2</xdr:col>
          <xdr:colOff>428625</xdr:colOff>
          <xdr:row>4</xdr:row>
          <xdr:rowOff>9525</xdr:rowOff>
        </xdr:to>
        <xdr:sp macro="" textlink="">
          <xdr:nvSpPr>
            <xdr:cNvPr id="109569" name="ComboBox1" hidden="1">
              <a:extLst>
                <a:ext uri="{63B3BB69-23CF-44E3-9099-C40C66FF867C}">
                  <a14:compatExt spid="_x0000_s109569"/>
                </a:ext>
              </a:extLst>
            </xdr:cNvPr>
            <xdr:cNvSpPr/>
          </xdr:nvSpPr>
          <xdr:spPr>
            <a:xfrm>
              <a:off x="0" y="0"/>
              <a:ext cx="0" cy="0"/>
            </a:xfrm>
            <a:prstGeom prst="rect">
              <a:avLst/>
            </a:prstGeom>
          </xdr:spPr>
        </xdr:sp>
        <xdr:clientData/>
      </xdr:twoCellAnchor>
    </mc:Choice>
    <mc:Fallback/>
  </mc:AlternateContent>
  <xdr:twoCellAnchor editAs="absolute">
    <xdr:from>
      <xdr:col>3</xdr:col>
      <xdr:colOff>123824</xdr:colOff>
      <xdr:row>2</xdr:row>
      <xdr:rowOff>28574</xdr:rowOff>
    </xdr:from>
    <xdr:to>
      <xdr:col>16</xdr:col>
      <xdr:colOff>152399</xdr:colOff>
      <xdr:row>65</xdr:row>
      <xdr:rowOff>85724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0.3925</cdr:x>
      <cdr:y>0.77735</cdr:y>
    </cdr:from>
    <cdr:to>
      <cdr:x>0.41432</cdr:x>
      <cdr:y>0.81223</cdr:y>
    </cdr:to>
    <cdr:sp macro="" textlink="">
      <cdr:nvSpPr>
        <cdr:cNvPr id="4" name="TextBox 3"/>
        <cdr:cNvSpPr txBox="1"/>
      </cdr:nvSpPr>
      <cdr:spPr>
        <a:xfrm xmlns:a="http://schemas.openxmlformats.org/drawingml/2006/main">
          <a:off x="104774" y="5334000"/>
          <a:ext cx="3571875"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a:p>
      </cdr:txBody>
    </cdr:sp>
  </cdr:relSizeAnchor>
  <cdr:relSizeAnchor xmlns:cdr="http://schemas.openxmlformats.org/drawingml/2006/chartDrawing">
    <cdr:from>
      <cdr:x>0.3925</cdr:x>
      <cdr:y>0.77735</cdr:y>
    </cdr:from>
    <cdr:to>
      <cdr:x>0.41432</cdr:x>
      <cdr:y>0.81223</cdr:y>
    </cdr:to>
    <cdr:sp macro="" textlink="">
      <cdr:nvSpPr>
        <cdr:cNvPr id="3" name="TextBox 3"/>
        <cdr:cNvSpPr txBox="1"/>
      </cdr:nvSpPr>
      <cdr:spPr>
        <a:xfrm xmlns:a="http://schemas.openxmlformats.org/drawingml/2006/main">
          <a:off x="104774" y="5334000"/>
          <a:ext cx="3571875"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a:p>
      </cdr:txBody>
    </cdr:sp>
  </cdr:relSizeAnchor>
  <cdr:relSizeAnchor xmlns:cdr="http://schemas.openxmlformats.org/drawingml/2006/chartDrawing">
    <cdr:from>
      <cdr:x>0.15388</cdr:x>
      <cdr:y>0.07114</cdr:y>
    </cdr:from>
    <cdr:to>
      <cdr:x>0.47715</cdr:x>
      <cdr:y>0.0944</cdr:y>
    </cdr:to>
    <cdr:sp macro="" textlink="">
      <cdr:nvSpPr>
        <cdr:cNvPr id="5" name="TextBox 1"/>
        <cdr:cNvSpPr txBox="1"/>
      </cdr:nvSpPr>
      <cdr:spPr>
        <a:xfrm xmlns:a="http://schemas.openxmlformats.org/drawingml/2006/main">
          <a:off x="1165225" y="736600"/>
          <a:ext cx="2447944" cy="240740"/>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50" b="1">
              <a:latin typeface="Calibri" panose="020F0502020204030204" pitchFamily="34" charset="0"/>
              <a:cs typeface="Arial" panose="020B0604020202020204" pitchFamily="34" charset="0"/>
            </a:rPr>
            <a:t>Access, attractiveness and flexibility</a:t>
          </a:r>
        </a:p>
      </cdr:txBody>
    </cdr:sp>
  </cdr:relSizeAnchor>
  <cdr:relSizeAnchor xmlns:cdr="http://schemas.openxmlformats.org/drawingml/2006/chartDrawing">
    <cdr:from>
      <cdr:x>0.08344</cdr:x>
      <cdr:y>0.43913</cdr:y>
    </cdr:from>
    <cdr:to>
      <cdr:x>0.47589</cdr:x>
      <cdr:y>0.46285</cdr:y>
    </cdr:to>
    <cdr:sp macro="" textlink="">
      <cdr:nvSpPr>
        <cdr:cNvPr id="6" name="TextBox 1"/>
        <cdr:cNvSpPr txBox="1"/>
      </cdr:nvSpPr>
      <cdr:spPr>
        <a:xfrm xmlns:a="http://schemas.openxmlformats.org/drawingml/2006/main">
          <a:off x="631825" y="4546600"/>
          <a:ext cx="2971788" cy="245626"/>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50" b="1">
              <a:latin typeface="Calibri" panose="020F0502020204030204" pitchFamily="34" charset="0"/>
              <a:cs typeface="Arial" panose="020B0604020202020204" pitchFamily="34" charset="0"/>
            </a:rPr>
            <a:t>Skill development and labour market relevance</a:t>
          </a:r>
        </a:p>
      </cdr:txBody>
    </cdr:sp>
  </cdr:relSizeAnchor>
  <cdr:relSizeAnchor xmlns:cdr="http://schemas.openxmlformats.org/drawingml/2006/chartDrawing">
    <cdr:from>
      <cdr:x>0.08344</cdr:x>
      <cdr:y>0.78044</cdr:y>
    </cdr:from>
    <cdr:to>
      <cdr:x>0.47841</cdr:x>
      <cdr:y>0.80355</cdr:y>
    </cdr:to>
    <cdr:sp macro="" textlink="">
      <cdr:nvSpPr>
        <cdr:cNvPr id="7" name="TextBox 1"/>
        <cdr:cNvSpPr txBox="1"/>
      </cdr:nvSpPr>
      <cdr:spPr>
        <a:xfrm xmlns:a="http://schemas.openxmlformats.org/drawingml/2006/main">
          <a:off x="631825" y="8080375"/>
          <a:ext cx="2990889" cy="239356"/>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50" b="1">
              <a:latin typeface="Calibri" panose="020F0502020204030204" pitchFamily="34" charset="0"/>
              <a:cs typeface="Arial" panose="020B0604020202020204" pitchFamily="34" charset="0"/>
            </a:rPr>
            <a:t>Overall transitions and labour market trends</a:t>
          </a:r>
        </a:p>
      </cdr:txBody>
    </cdr:sp>
  </cdr:relSizeAnchor>
</c:userShapes>
</file>

<file path=xl/drawings/drawing7.xml><?xml version="1.0" encoding="utf-8"?>
<xdr:wsDr xmlns:xdr="http://schemas.openxmlformats.org/drawingml/2006/spreadsheetDrawing" xmlns:a="http://schemas.openxmlformats.org/drawingml/2006/main">
  <xdr:twoCellAnchor>
    <xdr:from>
      <xdr:col>4</xdr:col>
      <xdr:colOff>9525</xdr:colOff>
      <xdr:row>40</xdr:row>
      <xdr:rowOff>19050</xdr:rowOff>
    </xdr:from>
    <xdr:to>
      <xdr:col>9</xdr:col>
      <xdr:colOff>314325</xdr:colOff>
      <xdr:row>44</xdr:row>
      <xdr:rowOff>171450</xdr:rowOff>
    </xdr:to>
    <xdr:sp macro="" textlink="">
      <xdr:nvSpPr>
        <xdr:cNvPr id="2" name="TextBox 1"/>
        <xdr:cNvSpPr txBox="1"/>
      </xdr:nvSpPr>
      <xdr:spPr>
        <a:xfrm>
          <a:off x="1952625" y="7934325"/>
          <a:ext cx="54483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800" b="1">
              <a:solidFill>
                <a:schemeClr val="dk1"/>
              </a:solidFill>
              <a:effectLst/>
              <a:latin typeface="Arial" panose="020B0604020202020204" pitchFamily="34" charset="0"/>
              <a:ea typeface="+mn-ea"/>
              <a:cs typeface="Arial" panose="020B0604020202020204" pitchFamily="34" charset="0"/>
            </a:rPr>
            <a:t>NB</a:t>
          </a:r>
          <a:r>
            <a:rPr lang="en-GB" sz="800">
              <a:solidFill>
                <a:schemeClr val="dk1"/>
              </a:solidFill>
              <a:effectLst/>
              <a:latin typeface="Arial" panose="020B0604020202020204" pitchFamily="34" charset="0"/>
              <a:ea typeface="+mn-ea"/>
              <a:cs typeface="Arial" panose="020B0604020202020204" pitchFamily="34" charset="0"/>
            </a:rPr>
            <a:t>	</a:t>
          </a:r>
        </a:p>
        <a:p>
          <a:pPr marL="144000" marR="0" indent="-144000" defTabSz="914400" eaLnBrk="1" fontAlgn="auto" latinLnBrk="0" hangingPunct="1">
            <a:lnSpc>
              <a:spcPct val="100000"/>
            </a:lnSpc>
            <a:spcBef>
              <a:spcPts val="0"/>
            </a:spcBef>
            <a:spcAft>
              <a:spcPts val="0"/>
            </a:spcAft>
            <a:buClrTx/>
            <a:buSzTx/>
            <a:buFontTx/>
            <a:buNone/>
            <a:tabLst/>
            <a:defRPr/>
          </a:pPr>
          <a:r>
            <a:rPr lang="en-GB" sz="800">
              <a:solidFill>
                <a:schemeClr val="dk1"/>
              </a:solidFill>
              <a:effectLst/>
              <a:latin typeface="Arial" panose="020B0604020202020204" pitchFamily="34" charset="0"/>
              <a:ea typeface="+mn-ea"/>
              <a:cs typeface="Arial" panose="020B0604020202020204" pitchFamily="34" charset="0"/>
            </a:rPr>
            <a:t>b = break in series. Where the break in series occurs in 2011/12, data for 2006 and 2010 are not presented. If the break in series occurs between 2006 and 2010, neither data for 2006 nor the change in 2006-10 are shown; </a:t>
          </a:r>
        </a:p>
        <a:p>
          <a:pPr marL="144000" marR="0" indent="-144000" defTabSz="914400" eaLnBrk="1" fontAlgn="auto" latinLnBrk="0" hangingPunct="1">
            <a:lnSpc>
              <a:spcPct val="100000"/>
            </a:lnSpc>
            <a:spcBef>
              <a:spcPts val="0"/>
            </a:spcBef>
            <a:spcAft>
              <a:spcPts val="0"/>
            </a:spcAft>
            <a:buClrTx/>
            <a:buSzTx/>
            <a:buFontTx/>
            <a:buNone/>
            <a:tabLst/>
            <a:defRPr/>
          </a:pPr>
          <a:r>
            <a:rPr lang="en-GB" sz="800">
              <a:solidFill>
                <a:schemeClr val="dk1"/>
              </a:solidFill>
              <a:effectLst/>
              <a:latin typeface="Arial" panose="020B0604020202020204" pitchFamily="34" charset="0"/>
              <a:ea typeface="+mn-ea"/>
              <a:cs typeface="Arial" panose="020B0604020202020204" pitchFamily="34" charset="0"/>
            </a:rPr>
            <a:t>d= change in definition. Data are treated in a similar way to breaks in series. When the change in definition is in 2006 or 2010, these data are also not presented because comparability over time is affected; </a:t>
          </a:r>
        </a:p>
        <a:p>
          <a:pPr marL="0" marR="0" indent="0" defTabSz="914400" eaLnBrk="1" fontAlgn="auto" latinLnBrk="0" hangingPunct="1">
            <a:lnSpc>
              <a:spcPct val="100000"/>
            </a:lnSpc>
            <a:spcBef>
              <a:spcPts val="0"/>
            </a:spcBef>
            <a:spcAft>
              <a:spcPts val="0"/>
            </a:spcAft>
            <a:buClrTx/>
            <a:buSzTx/>
            <a:buFontTx/>
            <a:buNone/>
            <a:tabLst/>
            <a:defRPr/>
          </a:pPr>
          <a:r>
            <a:rPr lang="en-GB" sz="800">
              <a:solidFill>
                <a:schemeClr val="dk1"/>
              </a:solidFill>
              <a:effectLst/>
              <a:latin typeface="Arial" panose="020B0604020202020204" pitchFamily="34" charset="0"/>
              <a:ea typeface="+mn-ea"/>
              <a:cs typeface="Arial" panose="020B0604020202020204" pitchFamily="34" charset="0"/>
            </a:rPr>
            <a:t>u = unreliable; </a:t>
          </a:r>
        </a:p>
        <a:p>
          <a:pPr marL="0" marR="0" indent="0" defTabSz="914400" eaLnBrk="1" fontAlgn="auto" latinLnBrk="0" hangingPunct="1">
            <a:lnSpc>
              <a:spcPct val="100000"/>
            </a:lnSpc>
            <a:spcBef>
              <a:spcPts val="0"/>
            </a:spcBef>
            <a:spcAft>
              <a:spcPts val="0"/>
            </a:spcAft>
            <a:buClrTx/>
            <a:buSzTx/>
            <a:buFontTx/>
            <a:buNone/>
            <a:tabLst/>
            <a:defRPr/>
          </a:pPr>
          <a:r>
            <a:rPr lang="en-GB" sz="800">
              <a:solidFill>
                <a:schemeClr val="dk1"/>
              </a:solidFill>
              <a:effectLst/>
              <a:latin typeface="Arial" panose="020B0604020202020204" pitchFamily="34" charset="0"/>
              <a:ea typeface="+mn-ea"/>
              <a:cs typeface="Arial" panose="020B0604020202020204" pitchFamily="34" charset="0"/>
            </a:rPr>
            <a:t>p= provisional. </a:t>
          </a:r>
        </a:p>
        <a:p>
          <a:endParaRPr lang="en-GB" sz="8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drawing" Target="../drawings/drawing2.xml"/><Relationship Id="rId7" Type="http://schemas.openxmlformats.org/officeDocument/2006/relationships/control" Target="../activeX/activeX2.xml"/><Relationship Id="rId2" Type="http://schemas.openxmlformats.org/officeDocument/2006/relationships/printerSettings" Target="../printerSettings/printerSettings1.bin"/><Relationship Id="rId1" Type="http://schemas.openxmlformats.org/officeDocument/2006/relationships/hyperlink" Target="http://www.cedefop.europa.eu/EN/publications/22388.aspx" TargetMode="External"/><Relationship Id="rId6" Type="http://schemas.openxmlformats.org/officeDocument/2006/relationships/image" Target="../media/image2.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drawing" Target="../drawings/drawing4.xml"/><Relationship Id="rId7" Type="http://schemas.openxmlformats.org/officeDocument/2006/relationships/control" Target="../activeX/activeX4.xml"/><Relationship Id="rId2" Type="http://schemas.openxmlformats.org/officeDocument/2006/relationships/printerSettings" Target="../printerSettings/printerSettings2.bin"/><Relationship Id="rId1" Type="http://schemas.openxmlformats.org/officeDocument/2006/relationships/hyperlink" Target="http://www.cedefop.europa.eu/EN/publications/22388.aspx" TargetMode="External"/><Relationship Id="rId6" Type="http://schemas.openxmlformats.org/officeDocument/2006/relationships/image" Target="../media/image4.emf"/><Relationship Id="rId5" Type="http://schemas.openxmlformats.org/officeDocument/2006/relationships/control" Target="../activeX/activeX3.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hyperlink" Target="http://www.cedefop.europa.eu/EN/publications/22388.aspx" TargetMode="External"/><Relationship Id="rId6" Type="http://schemas.openxmlformats.org/officeDocument/2006/relationships/image" Target="../media/image6.emf"/><Relationship Id="rId5" Type="http://schemas.openxmlformats.org/officeDocument/2006/relationships/control" Target="../activeX/activeX5.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
  <sheetViews>
    <sheetView tabSelected="1" workbookViewId="0">
      <selection activeCell="S7" sqref="S7"/>
    </sheetView>
  </sheetViews>
  <sheetFormatPr defaultRowHeight="15" x14ac:dyDescent="0.25"/>
  <cols>
    <col min="1" max="16384" width="9.140625" style="69"/>
  </cols>
  <sheetData/>
  <sheetProtection password="D6A2"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I68"/>
  <sheetViews>
    <sheetView zoomScaleNormal="100" workbookViewId="0">
      <selection activeCell="B12" sqref="B12"/>
    </sheetView>
  </sheetViews>
  <sheetFormatPr defaultRowHeight="15" x14ac:dyDescent="0.25"/>
  <sheetData>
    <row r="1" spans="1:35" ht="27" customHeight="1" thickBot="1" x14ac:dyDescent="0.3">
      <c r="A1" s="69"/>
      <c r="B1" s="73"/>
      <c r="C1" s="73"/>
      <c r="D1" s="156" t="s">
        <v>240</v>
      </c>
      <c r="E1" s="156"/>
      <c r="F1" s="156"/>
      <c r="G1" s="156"/>
      <c r="H1" s="156"/>
      <c r="I1" s="156"/>
      <c r="J1" s="156"/>
      <c r="K1" s="156"/>
      <c r="L1" s="156"/>
      <c r="M1" s="156"/>
      <c r="N1" s="156"/>
      <c r="O1" s="69"/>
      <c r="P1" s="69"/>
      <c r="Q1" s="69"/>
      <c r="R1" s="69"/>
      <c r="S1" s="69"/>
      <c r="T1" s="69"/>
      <c r="U1" s="69"/>
      <c r="V1" s="69"/>
      <c r="W1" s="69"/>
      <c r="X1" s="69"/>
      <c r="Y1" s="69"/>
      <c r="Z1" s="69"/>
      <c r="AA1" s="69"/>
      <c r="AB1" s="69"/>
      <c r="AC1" s="69"/>
      <c r="AD1" s="69"/>
      <c r="AE1" s="69"/>
      <c r="AF1" s="69"/>
      <c r="AG1" s="69"/>
      <c r="AH1" s="69"/>
      <c r="AI1" s="69"/>
    </row>
    <row r="2" spans="1:35" ht="15.75" customHeight="1" x14ac:dyDescent="0.25">
      <c r="A2" s="157" t="s">
        <v>238</v>
      </c>
      <c r="B2" s="158"/>
      <c r="C2" s="159"/>
      <c r="D2" s="76" t="s">
        <v>239</v>
      </c>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row>
    <row r="3" spans="1:35" x14ac:dyDescent="0.25">
      <c r="A3" s="46"/>
      <c r="B3" s="47"/>
      <c r="C3" s="48"/>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row>
    <row r="4" spans="1:35" x14ac:dyDescent="0.25">
      <c r="A4" s="46"/>
      <c r="B4" s="47"/>
      <c r="C4" s="48"/>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row>
    <row r="5" spans="1:35" x14ac:dyDescent="0.25">
      <c r="A5" s="52"/>
      <c r="B5" s="68"/>
      <c r="C5" s="54"/>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row>
    <row r="6" spans="1:35" x14ac:dyDescent="0.25">
      <c r="A6" s="49"/>
      <c r="B6" s="50"/>
      <c r="C6" s="51"/>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row>
    <row r="7" spans="1:35" x14ac:dyDescent="0.25">
      <c r="A7" s="49"/>
      <c r="B7" s="50"/>
      <c r="C7" s="51"/>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row>
    <row r="8" spans="1:35" ht="15.75" thickBot="1" x14ac:dyDescent="0.3">
      <c r="A8" s="55"/>
      <c r="B8" s="56"/>
      <c r="C8" s="57"/>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row>
    <row r="9" spans="1:35" x14ac:dyDescent="0.25">
      <c r="A9" s="69"/>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row>
    <row r="10" spans="1:35" x14ac:dyDescent="0.25">
      <c r="A10" s="69"/>
      <c r="B10" s="69"/>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row>
    <row r="11" spans="1:35" x14ac:dyDescent="0.25">
      <c r="A11" s="69"/>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row>
    <row r="12" spans="1:35" x14ac:dyDescent="0.25">
      <c r="A12" s="69"/>
      <c r="B12" s="69"/>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row>
    <row r="13" spans="1:35" x14ac:dyDescent="0.25">
      <c r="A13" s="69"/>
      <c r="B13" s="69"/>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row>
    <row r="14" spans="1:35" x14ac:dyDescent="0.25">
      <c r="A14" s="69"/>
      <c r="B14" s="69"/>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row>
    <row r="15" spans="1:35" x14ac:dyDescent="0.25">
      <c r="A15" s="69"/>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row>
    <row r="16" spans="1:35" x14ac:dyDescent="0.2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row>
    <row r="17" spans="1:35" x14ac:dyDescent="0.25">
      <c r="A17" s="75"/>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row>
    <row r="18" spans="1:35" x14ac:dyDescent="0.25">
      <c r="A18" s="69"/>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row>
    <row r="19" spans="1:35" x14ac:dyDescent="0.25">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row>
    <row r="20" spans="1:35" x14ac:dyDescent="0.25">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row>
    <row r="21" spans="1:35" x14ac:dyDescent="0.25">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row>
    <row r="22" spans="1:35" x14ac:dyDescent="0.25">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row>
    <row r="23" spans="1:35" x14ac:dyDescent="0.25">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row>
    <row r="24" spans="1:35" x14ac:dyDescent="0.25">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row>
    <row r="25" spans="1:35" x14ac:dyDescent="0.25">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row>
    <row r="26" spans="1:35" x14ac:dyDescent="0.25">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row>
    <row r="27" spans="1:35" x14ac:dyDescent="0.25">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row>
    <row r="28" spans="1:35" x14ac:dyDescent="0.25">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row>
    <row r="29" spans="1:35" x14ac:dyDescent="0.25">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row>
    <row r="30" spans="1:35" x14ac:dyDescent="0.25">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row>
    <row r="31" spans="1:35" x14ac:dyDescent="0.25">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row>
    <row r="32" spans="1:35" x14ac:dyDescent="0.25">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row>
    <row r="33" spans="1:35" x14ac:dyDescent="0.25">
      <c r="A33" s="69"/>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row>
    <row r="34" spans="1:35" x14ac:dyDescent="0.25">
      <c r="A34" s="69"/>
      <c r="B34" s="69"/>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row>
    <row r="35" spans="1:35" x14ac:dyDescent="0.25">
      <c r="A35" s="69"/>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row>
    <row r="36" spans="1:35" x14ac:dyDescent="0.25">
      <c r="A36" s="69"/>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row>
    <row r="37" spans="1:35" x14ac:dyDescent="0.25">
      <c r="A37" s="69"/>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row>
    <row r="38" spans="1:35" x14ac:dyDescent="0.25">
      <c r="A38" s="69"/>
      <c r="B38" s="69"/>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row>
    <row r="39" spans="1:35" x14ac:dyDescent="0.25">
      <c r="A39" s="69"/>
      <c r="B39" s="69"/>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row>
    <row r="40" spans="1:35" x14ac:dyDescent="0.25">
      <c r="A40" s="69"/>
      <c r="B40" s="69"/>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row>
    <row r="41" spans="1:35" x14ac:dyDescent="0.25">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row>
    <row r="42" spans="1:35" x14ac:dyDescent="0.25">
      <c r="A42" s="69"/>
      <c r="B42" s="69"/>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row>
    <row r="43" spans="1:35" x14ac:dyDescent="0.25">
      <c r="A43" s="69"/>
      <c r="B43" s="69"/>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row>
    <row r="44" spans="1:35" x14ac:dyDescent="0.25">
      <c r="A44" s="69"/>
      <c r="B44" s="69"/>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row>
    <row r="45" spans="1:35" x14ac:dyDescent="0.25">
      <c r="A45" s="69"/>
      <c r="B45" s="69"/>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row>
    <row r="46" spans="1:35" x14ac:dyDescent="0.25">
      <c r="A46" s="69"/>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row>
    <row r="47" spans="1:35" x14ac:dyDescent="0.25">
      <c r="A47" s="69"/>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row>
    <row r="48" spans="1:35" x14ac:dyDescent="0.25">
      <c r="A48" s="69"/>
      <c r="B48" s="69"/>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row>
    <row r="49" spans="1:35" x14ac:dyDescent="0.25">
      <c r="A49" s="69"/>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row>
    <row r="50" spans="1:35" x14ac:dyDescent="0.25">
      <c r="A50" s="69"/>
      <c r="B50" s="69"/>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row>
    <row r="51" spans="1:35" x14ac:dyDescent="0.25">
      <c r="A51" s="69"/>
      <c r="B51" s="69"/>
      <c r="C51" s="69"/>
      <c r="D51" s="71" t="s">
        <v>236</v>
      </c>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row>
    <row r="52" spans="1:35" x14ac:dyDescent="0.25">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row>
    <row r="53" spans="1:35" x14ac:dyDescent="0.25">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row>
    <row r="54" spans="1:35" x14ac:dyDescent="0.25">
      <c r="A54" s="69"/>
      <c r="B54" s="69"/>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row>
    <row r="55" spans="1:35" x14ac:dyDescent="0.25">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row>
    <row r="56" spans="1:35" x14ac:dyDescent="0.25">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row>
    <row r="57" spans="1:35" x14ac:dyDescent="0.25">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row>
    <row r="58" spans="1:35" x14ac:dyDescent="0.25">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row>
    <row r="59" spans="1:35" x14ac:dyDescent="0.25">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row>
    <row r="60" spans="1:35" x14ac:dyDescent="0.25">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row>
    <row r="61" spans="1:35" x14ac:dyDescent="0.25">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row>
    <row r="62" spans="1:35" x14ac:dyDescent="0.25">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row>
    <row r="63" spans="1:35" x14ac:dyDescent="0.25">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row>
    <row r="64" spans="1:35" x14ac:dyDescent="0.25">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row>
    <row r="65" spans="1:35" x14ac:dyDescent="0.25">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row>
    <row r="66" spans="1:35" x14ac:dyDescent="0.25">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row>
    <row r="67" spans="1:35" x14ac:dyDescent="0.25">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row>
    <row r="68" spans="1:35" x14ac:dyDescent="0.25">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row>
  </sheetData>
  <sheetProtection password="D6A2" sheet="1" objects="1" scenarios="1" selectLockedCells="1" selectUnlockedCells="1"/>
  <mergeCells count="2">
    <mergeCell ref="D1:N1"/>
    <mergeCell ref="A2:C2"/>
  </mergeCells>
  <hyperlinks>
    <hyperlink ref="D1" r:id="rId1"/>
  </hyperlinks>
  <pageMargins left="0.23622047244094491" right="0.23622047244094491" top="0.74803149606299213" bottom="0.74803149606299213" header="0.31496062992125984" footer="0.31496062992125984"/>
  <pageSetup paperSize="9" scale="91" orientation="portrait" horizontalDpi="1200" verticalDpi="1200" r:id="rId2"/>
  <headerFooter>
    <oddHeader>&amp;F</oddHeader>
    <oddFooter>Page &amp;P of &amp;N</oddFooter>
  </headerFooter>
  <drawing r:id="rId3"/>
  <legacyDrawing r:id="rId4"/>
  <controls>
    <mc:AlternateContent xmlns:mc="http://schemas.openxmlformats.org/markup-compatibility/2006">
      <mc:Choice Requires="x14">
        <control shapeId="104449" r:id="rId5" name="ComboBox1">
          <controlPr defaultSize="0" autoLine="0" linkedCell="calculations!B4" listFillRange="countries" r:id="rId6">
            <anchor moveWithCells="1">
              <from>
                <xdr:col>0</xdr:col>
                <xdr:colOff>219075</xdr:colOff>
                <xdr:row>2</xdr:row>
                <xdr:rowOff>57150</xdr:rowOff>
              </from>
              <to>
                <xdr:col>2</xdr:col>
                <xdr:colOff>390525</xdr:colOff>
                <xdr:row>3</xdr:row>
                <xdr:rowOff>133350</xdr:rowOff>
              </to>
            </anchor>
          </controlPr>
        </control>
      </mc:Choice>
      <mc:Fallback>
        <control shapeId="104449" r:id="rId5" name="ComboBox1"/>
      </mc:Fallback>
    </mc:AlternateContent>
    <mc:AlternateContent xmlns:mc="http://schemas.openxmlformats.org/markup-compatibility/2006">
      <mc:Choice Requires="x14">
        <control shapeId="104450" r:id="rId7" name="ComboBox2">
          <controlPr autoLine="0" linkedCell="calculations!D4" listFillRange="countries" r:id="rId8">
            <anchor moveWithCells="1">
              <from>
                <xdr:col>0</xdr:col>
                <xdr:colOff>209550</xdr:colOff>
                <xdr:row>5</xdr:row>
                <xdr:rowOff>66675</xdr:rowOff>
              </from>
              <to>
                <xdr:col>2</xdr:col>
                <xdr:colOff>400050</xdr:colOff>
                <xdr:row>6</xdr:row>
                <xdr:rowOff>114300</xdr:rowOff>
              </to>
            </anchor>
          </controlPr>
        </control>
      </mc:Choice>
      <mc:Fallback>
        <control shapeId="104450" r:id="rId7" name="ComboBox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AM72"/>
  <sheetViews>
    <sheetView zoomScaleNormal="100" workbookViewId="0">
      <selection activeCell="C14" sqref="C14"/>
    </sheetView>
  </sheetViews>
  <sheetFormatPr defaultRowHeight="15" x14ac:dyDescent="0.25"/>
  <cols>
    <col min="3" max="3" width="9.140625" customWidth="1"/>
    <col min="4" max="4" width="1.7109375" customWidth="1"/>
    <col min="5" max="5" width="6.85546875" customWidth="1"/>
    <col min="6" max="6" width="52.28515625" customWidth="1"/>
    <col min="7" max="7" width="6" style="153" customWidth="1"/>
    <col min="8" max="18" width="6" style="154" customWidth="1"/>
  </cols>
  <sheetData>
    <row r="1" spans="1:39" ht="27" customHeight="1" thickBot="1" x14ac:dyDescent="0.3">
      <c r="A1" s="69"/>
      <c r="B1" s="73"/>
      <c r="C1" s="73"/>
      <c r="D1" s="73"/>
      <c r="E1" s="160" t="s">
        <v>240</v>
      </c>
      <c r="F1" s="160"/>
      <c r="G1" s="160"/>
      <c r="H1" s="160"/>
      <c r="I1" s="160"/>
      <c r="J1" s="160"/>
      <c r="K1" s="160"/>
      <c r="L1" s="160"/>
      <c r="M1" s="160"/>
      <c r="N1" s="160"/>
      <c r="O1" s="160"/>
      <c r="P1" s="160"/>
      <c r="Q1" s="160"/>
      <c r="R1" s="160"/>
      <c r="S1" s="69"/>
      <c r="T1" s="69"/>
      <c r="U1" s="69"/>
      <c r="V1" s="69"/>
      <c r="W1" s="69"/>
      <c r="X1" s="69"/>
      <c r="Y1" s="69"/>
      <c r="Z1" s="69"/>
      <c r="AA1" s="69"/>
      <c r="AB1" s="69"/>
      <c r="AC1" s="69"/>
      <c r="AD1" s="69"/>
      <c r="AE1" s="69"/>
      <c r="AF1" s="69"/>
      <c r="AG1" s="69"/>
      <c r="AH1" s="69"/>
      <c r="AI1" s="69"/>
      <c r="AJ1" s="69"/>
      <c r="AK1" s="69"/>
      <c r="AL1" s="69"/>
      <c r="AM1" s="69"/>
    </row>
    <row r="2" spans="1:39" ht="15.75" thickBot="1" x14ac:dyDescent="0.3">
      <c r="A2" s="157" t="s">
        <v>238</v>
      </c>
      <c r="B2" s="158"/>
      <c r="C2" s="159"/>
      <c r="D2" s="74"/>
      <c r="E2" s="161" t="s">
        <v>235</v>
      </c>
      <c r="F2" s="162"/>
      <c r="G2" s="162"/>
      <c r="H2" s="162"/>
      <c r="I2" s="162"/>
      <c r="J2" s="162"/>
      <c r="K2" s="162"/>
      <c r="L2" s="162"/>
      <c r="M2" s="162"/>
      <c r="N2" s="162"/>
      <c r="O2" s="162"/>
      <c r="P2" s="162"/>
      <c r="Q2" s="162"/>
      <c r="R2" s="163"/>
      <c r="S2" s="70"/>
      <c r="T2" s="69"/>
      <c r="U2" s="69"/>
      <c r="V2" s="69"/>
      <c r="W2" s="69"/>
      <c r="X2" s="69"/>
      <c r="Y2" s="69"/>
      <c r="Z2" s="69"/>
      <c r="AA2" s="69"/>
      <c r="AB2" s="69"/>
      <c r="AC2" s="69"/>
      <c r="AD2" s="69"/>
      <c r="AE2" s="69"/>
      <c r="AF2" s="69"/>
      <c r="AG2" s="69"/>
      <c r="AH2" s="69"/>
      <c r="AI2" s="69"/>
      <c r="AJ2" s="69"/>
      <c r="AK2" s="69"/>
      <c r="AL2" s="69"/>
      <c r="AM2" s="69"/>
    </row>
    <row r="3" spans="1:39" x14ac:dyDescent="0.25">
      <c r="A3" s="64"/>
      <c r="B3" s="65"/>
      <c r="C3" s="66"/>
      <c r="D3" s="69"/>
      <c r="E3" s="164" t="s">
        <v>66</v>
      </c>
      <c r="F3" s="165"/>
      <c r="G3" s="168">
        <v>2006</v>
      </c>
      <c r="H3" s="169"/>
      <c r="I3" s="165"/>
      <c r="J3" s="168">
        <v>2010</v>
      </c>
      <c r="K3" s="169"/>
      <c r="L3" s="165"/>
      <c r="M3" s="168" t="s">
        <v>67</v>
      </c>
      <c r="N3" s="169"/>
      <c r="O3" s="165"/>
      <c r="P3" s="168" t="s">
        <v>68</v>
      </c>
      <c r="Q3" s="169"/>
      <c r="R3" s="165"/>
      <c r="S3" s="69"/>
      <c r="T3" s="69"/>
      <c r="U3" s="69"/>
      <c r="V3" s="69"/>
      <c r="W3" s="69"/>
      <c r="X3" s="69"/>
      <c r="Y3" s="69"/>
      <c r="Z3" s="69"/>
      <c r="AA3" s="69"/>
      <c r="AB3" s="69"/>
      <c r="AC3" s="69"/>
      <c r="AD3" s="69"/>
      <c r="AE3" s="69"/>
      <c r="AF3" s="69"/>
      <c r="AG3" s="69"/>
      <c r="AH3" s="69"/>
      <c r="AI3" s="69"/>
      <c r="AJ3" s="69"/>
      <c r="AK3" s="69"/>
      <c r="AL3" s="69"/>
      <c r="AM3" s="69"/>
    </row>
    <row r="4" spans="1:39" x14ac:dyDescent="0.25">
      <c r="A4" s="64"/>
      <c r="B4" s="65"/>
      <c r="C4" s="66"/>
      <c r="D4" s="69"/>
      <c r="E4" s="166"/>
      <c r="F4" s="167"/>
      <c r="G4" s="58" t="str">
        <f ca="1">compare_table_calc!G4</f>
        <v>AT</v>
      </c>
      <c r="H4" s="59" t="s">
        <v>70</v>
      </c>
      <c r="I4" s="60" t="str">
        <f ca="1">compare_table_calc!I4</f>
        <v>BE</v>
      </c>
      <c r="J4" s="58" t="str">
        <f ca="1">compare_table_calc!J4</f>
        <v>AT</v>
      </c>
      <c r="K4" s="59" t="s">
        <v>70</v>
      </c>
      <c r="L4" s="60" t="str">
        <f ca="1">compare_table_calc!L4</f>
        <v>BE</v>
      </c>
      <c r="M4" s="58" t="str">
        <f ca="1">compare_table_calc!M4</f>
        <v>AT</v>
      </c>
      <c r="N4" s="59" t="s">
        <v>70</v>
      </c>
      <c r="O4" s="60" t="str">
        <f ca="1">compare_table_calc!O4</f>
        <v>BE</v>
      </c>
      <c r="P4" s="58" t="str">
        <f ca="1">compare_table_calc!P4</f>
        <v>AT</v>
      </c>
      <c r="Q4" s="59" t="s">
        <v>70</v>
      </c>
      <c r="R4" s="60" t="str">
        <f ca="1">compare_table_calc!R4</f>
        <v>BE</v>
      </c>
      <c r="S4" s="69"/>
      <c r="T4" s="69"/>
      <c r="U4" s="69"/>
      <c r="V4" s="69"/>
      <c r="W4" s="69"/>
      <c r="X4" s="69"/>
      <c r="Y4" s="69"/>
      <c r="Z4" s="69"/>
      <c r="AA4" s="69"/>
      <c r="AB4" s="69"/>
      <c r="AC4" s="69"/>
      <c r="AD4" s="69"/>
      <c r="AE4" s="69"/>
      <c r="AF4" s="69"/>
      <c r="AG4" s="69"/>
      <c r="AH4" s="69"/>
      <c r="AI4" s="69"/>
      <c r="AJ4" s="69"/>
      <c r="AK4" s="69"/>
      <c r="AL4" s="69"/>
      <c r="AM4" s="69"/>
    </row>
    <row r="5" spans="1:39" x14ac:dyDescent="0.25">
      <c r="A5" s="52"/>
      <c r="B5" s="53"/>
      <c r="C5" s="54"/>
      <c r="D5" s="69"/>
      <c r="E5" s="140" t="s">
        <v>71</v>
      </c>
      <c r="F5" s="141"/>
      <c r="G5" s="143"/>
      <c r="H5" s="143"/>
      <c r="I5" s="143"/>
      <c r="J5" s="143"/>
      <c r="K5" s="143"/>
      <c r="L5" s="143"/>
      <c r="M5" s="143"/>
      <c r="N5" s="143"/>
      <c r="O5" s="143"/>
      <c r="P5" s="143"/>
      <c r="Q5" s="143"/>
      <c r="R5" s="144"/>
      <c r="S5" s="69"/>
      <c r="T5" s="69"/>
      <c r="U5" s="69"/>
      <c r="V5" s="69"/>
      <c r="W5" s="69"/>
      <c r="X5" s="69"/>
      <c r="Y5" s="69"/>
      <c r="Z5" s="69"/>
      <c r="AA5" s="69"/>
      <c r="AB5" s="69"/>
      <c r="AC5" s="69"/>
      <c r="AD5" s="69"/>
      <c r="AE5" s="69"/>
      <c r="AF5" s="69"/>
      <c r="AG5" s="69"/>
      <c r="AH5" s="69"/>
      <c r="AI5" s="69"/>
      <c r="AJ5" s="69"/>
      <c r="AK5" s="69"/>
      <c r="AL5" s="69"/>
      <c r="AM5" s="69"/>
    </row>
    <row r="6" spans="1:39" x14ac:dyDescent="0.25">
      <c r="A6" s="61"/>
      <c r="B6" s="62"/>
      <c r="C6" s="63"/>
      <c r="D6" s="69"/>
      <c r="E6" s="37">
        <v>1010</v>
      </c>
      <c r="F6" s="44" t="s">
        <v>72</v>
      </c>
      <c r="G6" s="87">
        <f ca="1">compare_table_calc!G6</f>
        <v>77.900000000000006</v>
      </c>
      <c r="H6" s="145">
        <v>51.7</v>
      </c>
      <c r="I6" s="146">
        <f ca="1">compare_table_calc!I6</f>
        <v>69.5</v>
      </c>
      <c r="J6" s="87">
        <f ca="1">compare_table_calc!J6</f>
        <v>76.8</v>
      </c>
      <c r="K6" s="145">
        <v>49.9</v>
      </c>
      <c r="L6" s="146">
        <f ca="1">compare_table_calc!L6</f>
        <v>73</v>
      </c>
      <c r="M6" s="87">
        <f ca="1">compare_table_calc!M6</f>
        <v>-1.1000000000000001</v>
      </c>
      <c r="N6" s="145">
        <v>-1.8</v>
      </c>
      <c r="O6" s="146">
        <f ca="1">compare_table_calc!O6</f>
        <v>3.5</v>
      </c>
      <c r="P6" s="87" t="str">
        <f ca="1">compare_table_calc!P6</f>
        <v> 76.1</v>
      </c>
      <c r="Q6" s="145">
        <v>50.3</v>
      </c>
      <c r="R6" s="146">
        <f ca="1">compare_table_calc!R6</f>
        <v>72.8</v>
      </c>
      <c r="S6" s="69"/>
      <c r="T6" s="69"/>
      <c r="U6" s="69"/>
      <c r="V6" s="69"/>
      <c r="W6" s="69"/>
      <c r="X6" s="69"/>
      <c r="Y6" s="69"/>
      <c r="Z6" s="69"/>
      <c r="AA6" s="69"/>
      <c r="AB6" s="69"/>
      <c r="AC6" s="69"/>
      <c r="AD6" s="69"/>
      <c r="AE6" s="69"/>
      <c r="AF6" s="69"/>
      <c r="AG6" s="69"/>
      <c r="AH6" s="69"/>
      <c r="AI6" s="69"/>
      <c r="AJ6" s="69"/>
      <c r="AK6" s="69"/>
      <c r="AL6" s="69"/>
      <c r="AM6" s="69"/>
    </row>
    <row r="7" spans="1:39" x14ac:dyDescent="0.25">
      <c r="A7" s="61"/>
      <c r="B7" s="62"/>
      <c r="C7" s="63"/>
      <c r="D7" s="69"/>
      <c r="E7" s="37">
        <v>1020</v>
      </c>
      <c r="F7" s="44" t="s">
        <v>73</v>
      </c>
      <c r="G7" s="87">
        <f ca="1">compare_table_calc!G7</f>
        <v>42.4</v>
      </c>
      <c r="H7" s="145">
        <v>27.7</v>
      </c>
      <c r="I7" s="146">
        <f ca="1">compare_table_calc!I7</f>
        <v>5</v>
      </c>
      <c r="J7" s="87">
        <f ca="1">compare_table_calc!J7</f>
        <v>45.1</v>
      </c>
      <c r="K7" s="145">
        <v>27.9</v>
      </c>
      <c r="L7" s="146">
        <f ca="1">compare_table_calc!L7</f>
        <v>4.3</v>
      </c>
      <c r="M7" s="87">
        <f ca="1">compare_table_calc!M7</f>
        <v>2.7</v>
      </c>
      <c r="N7" s="145">
        <v>0.2</v>
      </c>
      <c r="O7" s="146">
        <f ca="1">compare_table_calc!O7</f>
        <v>-0.7</v>
      </c>
      <c r="P7" s="87" t="str">
        <f ca="1">compare_table_calc!P7</f>
        <v> 45.7</v>
      </c>
      <c r="Q7" s="145">
        <v>27</v>
      </c>
      <c r="R7" s="146">
        <f ca="1">compare_table_calc!R7</f>
        <v>4.3</v>
      </c>
      <c r="S7" s="69"/>
      <c r="T7" s="69"/>
      <c r="U7" s="69"/>
      <c r="V7" s="69"/>
      <c r="W7" s="69"/>
      <c r="X7" s="69"/>
      <c r="Y7" s="69"/>
      <c r="Z7" s="69"/>
      <c r="AA7" s="69"/>
      <c r="AB7" s="69"/>
      <c r="AC7" s="69"/>
      <c r="AD7" s="69"/>
      <c r="AE7" s="69"/>
      <c r="AF7" s="69"/>
      <c r="AG7" s="69"/>
      <c r="AH7" s="69"/>
      <c r="AI7" s="69"/>
      <c r="AJ7" s="69"/>
      <c r="AK7" s="69"/>
      <c r="AL7" s="69"/>
      <c r="AM7" s="69"/>
    </row>
    <row r="8" spans="1:39" ht="15.75" thickBot="1" x14ac:dyDescent="0.3">
      <c r="A8" s="55"/>
      <c r="B8" s="56"/>
      <c r="C8" s="57"/>
      <c r="D8" s="69"/>
      <c r="E8" s="37">
        <v>1030</v>
      </c>
      <c r="F8" s="44" t="s">
        <v>74</v>
      </c>
      <c r="G8" s="87">
        <f ca="1">compare_table_calc!G8</f>
        <v>33</v>
      </c>
      <c r="H8" s="145">
        <v>33</v>
      </c>
      <c r="I8" s="146">
        <f ca="1">compare_table_calc!I8</f>
        <v>40</v>
      </c>
      <c r="J8" s="87" t="str">
        <f ca="1">compare_table_calc!J8</f>
        <v> 33</v>
      </c>
      <c r="K8" s="145">
        <v>38</v>
      </c>
      <c r="L8" s="146">
        <f ca="1">compare_table_calc!L8</f>
        <v>52</v>
      </c>
      <c r="M8" s="87">
        <f ca="1">compare_table_calc!M8</f>
        <v>0</v>
      </c>
      <c r="N8" s="145">
        <v>5</v>
      </c>
      <c r="O8" s="146">
        <f ca="1">compare_table_calc!O8</f>
        <v>12</v>
      </c>
      <c r="P8" s="87" t="str">
        <f ca="1">compare_table_calc!P8</f>
        <v xml:space="preserve"> </v>
      </c>
      <c r="Q8" s="145"/>
      <c r="R8" s="146" t="str">
        <f ca="1">compare_table_calc!R8</f>
        <v xml:space="preserve"> </v>
      </c>
      <c r="S8" s="69"/>
      <c r="T8" s="69"/>
      <c r="U8" s="69"/>
      <c r="V8" s="69"/>
      <c r="W8" s="69"/>
      <c r="X8" s="69"/>
      <c r="Y8" s="69"/>
      <c r="Z8" s="69"/>
      <c r="AA8" s="69"/>
      <c r="AB8" s="69"/>
      <c r="AC8" s="69"/>
      <c r="AD8" s="69"/>
      <c r="AE8" s="69"/>
      <c r="AF8" s="69"/>
      <c r="AG8" s="69"/>
      <c r="AH8" s="69"/>
      <c r="AI8" s="69"/>
      <c r="AJ8" s="69"/>
      <c r="AK8" s="69"/>
      <c r="AL8" s="69"/>
      <c r="AM8" s="69"/>
    </row>
    <row r="9" spans="1:39" x14ac:dyDescent="0.25">
      <c r="A9" s="69"/>
      <c r="B9" s="69"/>
      <c r="C9" s="69"/>
      <c r="D9" s="69"/>
      <c r="E9" s="37">
        <v>1040</v>
      </c>
      <c r="F9" s="44" t="s">
        <v>75</v>
      </c>
      <c r="G9" s="87">
        <f ca="1">compare_table_calc!G9</f>
        <v>9</v>
      </c>
      <c r="H9" s="145">
        <v>16</v>
      </c>
      <c r="I9" s="146">
        <f ca="1">compare_table_calc!I9</f>
        <v>21</v>
      </c>
      <c r="J9" s="87" t="str">
        <f ca="1">compare_table_calc!J9</f>
        <v> 12</v>
      </c>
      <c r="K9" s="145">
        <v>21</v>
      </c>
      <c r="L9" s="146">
        <f ca="1">compare_table_calc!L9</f>
        <v>21</v>
      </c>
      <c r="M9" s="87">
        <f ca="1">compare_table_calc!M9</f>
        <v>3</v>
      </c>
      <c r="N9" s="145">
        <v>5</v>
      </c>
      <c r="O9" s="146">
        <f ca="1">compare_table_calc!O9</f>
        <v>0</v>
      </c>
      <c r="P9" s="87" t="str">
        <f ca="1">compare_table_calc!P9</f>
        <v xml:space="preserve"> </v>
      </c>
      <c r="Q9" s="145"/>
      <c r="R9" s="146" t="str">
        <f ca="1">compare_table_calc!R9</f>
        <v xml:space="preserve"> </v>
      </c>
      <c r="S9" s="69"/>
      <c r="T9" s="69"/>
      <c r="U9" s="69"/>
      <c r="V9" s="69"/>
      <c r="W9" s="69"/>
      <c r="X9" s="69"/>
      <c r="Y9" s="69"/>
      <c r="Z9" s="69"/>
      <c r="AA9" s="69"/>
      <c r="AB9" s="69"/>
      <c r="AC9" s="69"/>
      <c r="AD9" s="69"/>
      <c r="AE9" s="69"/>
      <c r="AF9" s="69"/>
      <c r="AG9" s="69"/>
      <c r="AH9" s="69"/>
      <c r="AI9" s="69"/>
      <c r="AJ9" s="69"/>
      <c r="AK9" s="69"/>
      <c r="AL9" s="69"/>
      <c r="AM9" s="69"/>
    </row>
    <row r="10" spans="1:39" x14ac:dyDescent="0.25">
      <c r="A10" s="69"/>
      <c r="B10" s="69"/>
      <c r="C10" s="69"/>
      <c r="D10" s="69"/>
      <c r="E10" s="37">
        <v>1050</v>
      </c>
      <c r="F10" s="44" t="s">
        <v>76</v>
      </c>
      <c r="G10" s="87">
        <f ca="1">compare_table_calc!G10</f>
        <v>13.1</v>
      </c>
      <c r="H10" s="145">
        <v>9.5</v>
      </c>
      <c r="I10" s="146">
        <f ca="1">compare_table_calc!I10</f>
        <v>7.5</v>
      </c>
      <c r="J10" s="87">
        <f ca="1">compare_table_calc!J10</f>
        <v>13.7</v>
      </c>
      <c r="K10" s="145">
        <v>9.1</v>
      </c>
      <c r="L10" s="146">
        <f ca="1">compare_table_calc!L10</f>
        <v>7.2</v>
      </c>
      <c r="M10" s="87">
        <f ca="1">compare_table_calc!M10</f>
        <v>0.6</v>
      </c>
      <c r="N10" s="145">
        <v>-0.4</v>
      </c>
      <c r="O10" s="146">
        <f ca="1">compare_table_calc!O10</f>
        <v>-0.3</v>
      </c>
      <c r="P10" s="87">
        <f ca="1">compare_table_calc!P10</f>
        <v>14.1</v>
      </c>
      <c r="Q10" s="145">
        <v>9</v>
      </c>
      <c r="R10" s="146">
        <f ca="1">compare_table_calc!R10</f>
        <v>6.6</v>
      </c>
      <c r="S10" s="69"/>
      <c r="T10" s="69"/>
      <c r="U10" s="69"/>
      <c r="V10" s="69"/>
      <c r="W10" s="69"/>
      <c r="X10" s="69"/>
      <c r="Y10" s="69"/>
      <c r="Z10" s="69"/>
      <c r="AA10" s="69"/>
      <c r="AB10" s="69"/>
      <c r="AC10" s="69"/>
      <c r="AD10" s="69"/>
      <c r="AE10" s="69"/>
      <c r="AF10" s="69"/>
      <c r="AG10" s="69"/>
      <c r="AH10" s="69"/>
      <c r="AI10" s="69"/>
      <c r="AJ10" s="69"/>
      <c r="AK10" s="69"/>
      <c r="AL10" s="69"/>
      <c r="AM10" s="69"/>
    </row>
    <row r="11" spans="1:39" x14ac:dyDescent="0.25">
      <c r="A11" s="69"/>
      <c r="B11" s="69"/>
      <c r="C11" s="69"/>
      <c r="D11" s="69"/>
      <c r="E11" s="37">
        <v>1060</v>
      </c>
      <c r="F11" s="44" t="s">
        <v>77</v>
      </c>
      <c r="G11" s="87">
        <f ca="1">compare_table_calc!G11</f>
        <v>81</v>
      </c>
      <c r="H11" s="145">
        <v>60</v>
      </c>
      <c r="I11" s="146">
        <f ca="1">compare_table_calc!I11</f>
        <v>63</v>
      </c>
      <c r="J11" s="87" t="str">
        <f ca="1">compare_table_calc!J11</f>
        <v> 87</v>
      </c>
      <c r="K11" s="145">
        <v>66</v>
      </c>
      <c r="L11" s="146">
        <f ca="1">compare_table_calc!L11</f>
        <v>78</v>
      </c>
      <c r="M11" s="87">
        <f ca="1">compare_table_calc!M11</f>
        <v>6</v>
      </c>
      <c r="N11" s="145">
        <v>6</v>
      </c>
      <c r="O11" s="146">
        <f ca="1">compare_table_calc!O11</f>
        <v>15</v>
      </c>
      <c r="P11" s="87" t="str">
        <f ca="1">compare_table_calc!P11</f>
        <v xml:space="preserve"> </v>
      </c>
      <c r="Q11" s="145"/>
      <c r="R11" s="146" t="str">
        <f ca="1">compare_table_calc!R11</f>
        <v xml:space="preserve"> </v>
      </c>
      <c r="S11" s="69"/>
      <c r="T11" s="69"/>
      <c r="U11" s="69"/>
      <c r="V11" s="69"/>
      <c r="W11" s="69"/>
      <c r="X11" s="69"/>
      <c r="Y11" s="69"/>
      <c r="Z11" s="69"/>
      <c r="AA11" s="69"/>
      <c r="AB11" s="69"/>
      <c r="AC11" s="69"/>
      <c r="AD11" s="69"/>
      <c r="AE11" s="69"/>
      <c r="AF11" s="69"/>
      <c r="AG11" s="69"/>
      <c r="AH11" s="69"/>
      <c r="AI11" s="69"/>
      <c r="AJ11" s="69"/>
      <c r="AK11" s="69"/>
      <c r="AL11" s="69"/>
      <c r="AM11" s="69"/>
    </row>
    <row r="12" spans="1:39" ht="24" x14ac:dyDescent="0.25">
      <c r="A12" s="69"/>
      <c r="B12" s="69"/>
      <c r="C12" s="69"/>
      <c r="D12" s="69"/>
      <c r="E12" s="37">
        <v>1070</v>
      </c>
      <c r="F12" s="44" t="s">
        <v>78</v>
      </c>
      <c r="G12" s="87">
        <f ca="1">compare_table_calc!G12</f>
        <v>73.3</v>
      </c>
      <c r="H12" s="145">
        <v>46.3</v>
      </c>
      <c r="I12" s="146">
        <f ca="1">compare_table_calc!I12</f>
        <v>68.3</v>
      </c>
      <c r="J12" s="87">
        <f ca="1">compare_table_calc!J12</f>
        <v>71.900000000000006</v>
      </c>
      <c r="K12" s="145">
        <v>44.2</v>
      </c>
      <c r="L12" s="146">
        <f ca="1">compare_table_calc!L12</f>
        <v>72.900000000000006</v>
      </c>
      <c r="M12" s="87">
        <f ca="1">compare_table_calc!M12</f>
        <v>-1.4</v>
      </c>
      <c r="N12" s="145">
        <v>-2.1</v>
      </c>
      <c r="O12" s="146">
        <f ca="1">compare_table_calc!O12</f>
        <v>4.5999999999999996</v>
      </c>
      <c r="P12" s="87" t="str">
        <f ca="1">compare_table_calc!P12</f>
        <v>71.1 </v>
      </c>
      <c r="Q12" s="145">
        <v>44.7</v>
      </c>
      <c r="R12" s="146">
        <f ca="1">compare_table_calc!R12</f>
        <v>72.900000000000006</v>
      </c>
      <c r="S12" s="69"/>
      <c r="T12" s="69"/>
      <c r="U12" s="69"/>
      <c r="V12" s="69"/>
      <c r="W12" s="69"/>
      <c r="X12" s="69"/>
      <c r="Y12" s="69"/>
      <c r="Z12" s="69"/>
      <c r="AA12" s="69"/>
      <c r="AB12" s="69"/>
      <c r="AC12" s="69"/>
      <c r="AD12" s="69"/>
      <c r="AE12" s="69"/>
      <c r="AF12" s="69"/>
      <c r="AG12" s="69"/>
      <c r="AH12" s="69"/>
      <c r="AI12" s="69"/>
      <c r="AJ12" s="69"/>
      <c r="AK12" s="69"/>
      <c r="AL12" s="69"/>
      <c r="AM12" s="69"/>
    </row>
    <row r="13" spans="1:39" x14ac:dyDescent="0.25">
      <c r="A13" s="69"/>
      <c r="B13" s="69"/>
      <c r="C13" s="69"/>
      <c r="D13" s="69"/>
      <c r="E13" s="37">
        <v>1080</v>
      </c>
      <c r="F13" s="44" t="s">
        <v>79</v>
      </c>
      <c r="G13" s="87" t="str">
        <f ca="1">compare_table_calc!G13</f>
        <v xml:space="preserve"> </v>
      </c>
      <c r="H13" s="145"/>
      <c r="I13" s="146" t="str">
        <f ca="1">compare_table_calc!I13</f>
        <v xml:space="preserve"> </v>
      </c>
      <c r="J13" s="87">
        <f ca="1">compare_table_calc!J13</f>
        <v>32.799999999999997</v>
      </c>
      <c r="K13" s="145">
        <v>30.7</v>
      </c>
      <c r="L13" s="146">
        <f ca="1">compare_table_calc!L13</f>
        <v>31</v>
      </c>
      <c r="M13" s="87" t="str">
        <f ca="1">compare_table_calc!M13</f>
        <v xml:space="preserve"> </v>
      </c>
      <c r="N13" s="145"/>
      <c r="O13" s="146" t="str">
        <f ca="1">compare_table_calc!O13</f>
        <v xml:space="preserve"> </v>
      </c>
      <c r="P13" s="87" t="str">
        <f ca="1">compare_table_calc!P13</f>
        <v xml:space="preserve"> </v>
      </c>
      <c r="Q13" s="145"/>
      <c r="R13" s="146" t="str">
        <f ca="1">compare_table_calc!R13</f>
        <v xml:space="preserve"> </v>
      </c>
      <c r="S13" s="69"/>
      <c r="T13" s="69"/>
      <c r="U13" s="69"/>
      <c r="V13" s="69"/>
      <c r="W13" s="69"/>
      <c r="X13" s="69"/>
      <c r="Y13" s="69"/>
      <c r="Z13" s="69"/>
      <c r="AA13" s="69"/>
      <c r="AB13" s="69"/>
      <c r="AC13" s="69"/>
      <c r="AD13" s="69"/>
      <c r="AE13" s="69"/>
      <c r="AF13" s="69"/>
      <c r="AG13" s="69"/>
      <c r="AH13" s="69"/>
      <c r="AI13" s="69"/>
      <c r="AJ13" s="69"/>
      <c r="AK13" s="69"/>
      <c r="AL13" s="69"/>
      <c r="AM13" s="69"/>
    </row>
    <row r="14" spans="1:39" x14ac:dyDescent="0.25">
      <c r="A14" s="69"/>
      <c r="B14" s="69"/>
      <c r="C14" s="69"/>
      <c r="D14" s="69"/>
      <c r="E14" s="37">
        <v>1090</v>
      </c>
      <c r="F14" s="44" t="s">
        <v>80</v>
      </c>
      <c r="G14" s="87">
        <f ca="1">compare_table_calc!G14</f>
        <v>7.8</v>
      </c>
      <c r="H14" s="145">
        <v>5.0999999999999996</v>
      </c>
      <c r="I14" s="146">
        <f ca="1">compare_table_calc!I14</f>
        <v>4.5</v>
      </c>
      <c r="J14" s="87">
        <f ca="1">compare_table_calc!J14</f>
        <v>8.1999999999999993</v>
      </c>
      <c r="K14" s="145">
        <v>5.3</v>
      </c>
      <c r="L14" s="146">
        <f ca="1">compare_table_calc!L14</f>
        <v>4.5999999999999996</v>
      </c>
      <c r="M14" s="87">
        <f ca="1">compare_table_calc!M14</f>
        <v>0.4</v>
      </c>
      <c r="N14" s="145">
        <v>0.2</v>
      </c>
      <c r="O14" s="146">
        <f ca="1">compare_table_calc!O14</f>
        <v>0.1</v>
      </c>
      <c r="P14" s="87">
        <f ca="1">compare_table_calc!P14</f>
        <v>8.3000000000000007</v>
      </c>
      <c r="Q14" s="145">
        <v>5.3</v>
      </c>
      <c r="R14" s="146">
        <f ca="1">compare_table_calc!R14</f>
        <v>4.3</v>
      </c>
      <c r="S14" s="69"/>
      <c r="T14" s="69"/>
      <c r="U14" s="69"/>
      <c r="V14" s="69"/>
      <c r="W14" s="69"/>
      <c r="X14" s="69"/>
      <c r="Y14" s="69"/>
      <c r="Z14" s="69"/>
      <c r="AA14" s="69"/>
      <c r="AB14" s="69"/>
      <c r="AC14" s="69"/>
      <c r="AD14" s="69"/>
      <c r="AE14" s="69"/>
      <c r="AF14" s="69"/>
      <c r="AG14" s="69"/>
      <c r="AH14" s="69"/>
      <c r="AI14" s="69"/>
      <c r="AJ14" s="69"/>
      <c r="AK14" s="69"/>
      <c r="AL14" s="69"/>
      <c r="AM14" s="69"/>
    </row>
    <row r="15" spans="1:39" x14ac:dyDescent="0.25">
      <c r="A15" s="69"/>
      <c r="B15" s="69"/>
      <c r="C15" s="69"/>
      <c r="D15" s="69"/>
      <c r="E15" s="37">
        <v>1100</v>
      </c>
      <c r="F15" s="44" t="s">
        <v>81</v>
      </c>
      <c r="G15" s="87">
        <f ca="1">compare_table_calc!G15</f>
        <v>4.5999999999999996</v>
      </c>
      <c r="H15" s="145">
        <v>3.7</v>
      </c>
      <c r="I15" s="146">
        <f ca="1">compare_table_calc!I15</f>
        <v>3</v>
      </c>
      <c r="J15" s="87">
        <f ca="1">compare_table_calc!J15</f>
        <v>4.5</v>
      </c>
      <c r="K15" s="145">
        <v>3.9</v>
      </c>
      <c r="L15" s="146">
        <f ca="1">compare_table_calc!L15</f>
        <v>3.1</v>
      </c>
      <c r="M15" s="87">
        <f ca="1">compare_table_calc!M15</f>
        <v>-0.1</v>
      </c>
      <c r="N15" s="145">
        <v>0.2</v>
      </c>
      <c r="O15" s="146">
        <f ca="1">compare_table_calc!O15</f>
        <v>0.1</v>
      </c>
      <c r="P15" s="87">
        <f ca="1">compare_table_calc!P15</f>
        <v>5</v>
      </c>
      <c r="Q15" s="145">
        <v>3.9</v>
      </c>
      <c r="R15" s="146">
        <f ca="1">compare_table_calc!R15</f>
        <v>2.7</v>
      </c>
      <c r="S15" s="69"/>
      <c r="T15" s="69"/>
      <c r="U15" s="69"/>
      <c r="V15" s="69"/>
      <c r="W15" s="69"/>
      <c r="X15" s="69"/>
      <c r="Y15" s="69"/>
      <c r="Z15" s="69"/>
      <c r="AA15" s="69"/>
      <c r="AB15" s="69"/>
      <c r="AC15" s="69"/>
      <c r="AD15" s="69"/>
      <c r="AE15" s="69"/>
      <c r="AF15" s="69"/>
      <c r="AG15" s="69"/>
      <c r="AH15" s="69"/>
      <c r="AI15" s="69"/>
      <c r="AJ15" s="69"/>
      <c r="AK15" s="69"/>
      <c r="AL15" s="69"/>
      <c r="AM15" s="69"/>
    </row>
    <row r="16" spans="1:39" x14ac:dyDescent="0.25">
      <c r="A16" s="69"/>
      <c r="B16" s="69"/>
      <c r="C16" s="69"/>
      <c r="D16" s="69"/>
      <c r="E16" s="37">
        <v>1110</v>
      </c>
      <c r="F16" s="44" t="s">
        <v>82</v>
      </c>
      <c r="G16" s="87">
        <f ca="1">compare_table_calc!G16</f>
        <v>18.600000000000001</v>
      </c>
      <c r="H16" s="145">
        <v>7.7</v>
      </c>
      <c r="I16" s="146">
        <f ca="1">compare_table_calc!I16</f>
        <v>10.4</v>
      </c>
      <c r="J16" s="87">
        <f ca="1">compare_table_calc!J16</f>
        <v>19.399999999999999</v>
      </c>
      <c r="K16" s="145">
        <v>9.1999999999999993</v>
      </c>
      <c r="L16" s="146">
        <f ca="1">compare_table_calc!L16</f>
        <v>9</v>
      </c>
      <c r="M16" s="87">
        <f ca="1">compare_table_calc!M16</f>
        <v>0.8</v>
      </c>
      <c r="N16" s="145">
        <v>1.5</v>
      </c>
      <c r="O16" s="146">
        <f ca="1">compare_table_calc!O16</f>
        <v>-1.4</v>
      </c>
      <c r="P16" s="87">
        <f ca="1">compare_table_calc!P16</f>
        <v>18.5</v>
      </c>
      <c r="Q16" s="145">
        <v>9</v>
      </c>
      <c r="R16" s="146">
        <f ca="1">compare_table_calc!R16</f>
        <v>9.1999999999999993</v>
      </c>
      <c r="S16" s="69"/>
      <c r="T16" s="69"/>
      <c r="U16" s="69"/>
      <c r="V16" s="69"/>
      <c r="W16" s="69"/>
      <c r="X16" s="69"/>
      <c r="Y16" s="69"/>
      <c r="Z16" s="69"/>
      <c r="AA16" s="69"/>
      <c r="AB16" s="69"/>
      <c r="AC16" s="69"/>
      <c r="AD16" s="69"/>
      <c r="AE16" s="69"/>
      <c r="AF16" s="69"/>
      <c r="AG16" s="69"/>
      <c r="AH16" s="69"/>
      <c r="AI16" s="69"/>
      <c r="AJ16" s="69"/>
      <c r="AK16" s="69"/>
      <c r="AL16" s="69"/>
      <c r="AM16" s="69"/>
    </row>
    <row r="17" spans="1:39" x14ac:dyDescent="0.25">
      <c r="A17" s="69"/>
      <c r="B17" s="69"/>
      <c r="C17" s="69"/>
      <c r="D17" s="69"/>
      <c r="E17" s="37">
        <v>1120</v>
      </c>
      <c r="F17" s="44" t="s">
        <v>83</v>
      </c>
      <c r="G17" s="87">
        <f ca="1">compare_table_calc!G17</f>
        <v>9.1999999999999993</v>
      </c>
      <c r="H17" s="145">
        <v>14.5</v>
      </c>
      <c r="I17" s="146">
        <f ca="1">compare_table_calc!I17</f>
        <v>17.2</v>
      </c>
      <c r="J17" s="87" t="str">
        <f ca="1">compare_table_calc!J17</f>
        <v>7.9 </v>
      </c>
      <c r="K17" s="145">
        <v>10.9</v>
      </c>
      <c r="L17" s="146">
        <f ca="1">compare_table_calc!L17</f>
        <v>13.5</v>
      </c>
      <c r="M17" s="87">
        <f ca="1">compare_table_calc!M17</f>
        <v>-1.3</v>
      </c>
      <c r="N17" s="145">
        <v>-3.6</v>
      </c>
      <c r="O17" s="146">
        <f ca="1">compare_table_calc!O17</f>
        <v>-3.7</v>
      </c>
      <c r="P17" s="87" t="str">
        <f ca="1">compare_table_calc!P17</f>
        <v xml:space="preserve"> </v>
      </c>
      <c r="Q17" s="145"/>
      <c r="R17" s="146" t="str">
        <f ca="1">compare_table_calc!R17</f>
        <v xml:space="preserve"> </v>
      </c>
      <c r="S17" s="69"/>
      <c r="T17" s="69"/>
      <c r="U17" s="69"/>
      <c r="V17" s="69"/>
      <c r="W17" s="69"/>
      <c r="X17" s="69"/>
      <c r="Y17" s="69"/>
      <c r="Z17" s="69"/>
      <c r="AA17" s="69"/>
      <c r="AB17" s="69"/>
      <c r="AC17" s="69"/>
      <c r="AD17" s="69"/>
      <c r="AE17" s="69"/>
      <c r="AF17" s="69"/>
      <c r="AG17" s="69"/>
      <c r="AH17" s="69"/>
      <c r="AI17" s="69"/>
      <c r="AJ17" s="69"/>
      <c r="AK17" s="69"/>
      <c r="AL17" s="69"/>
      <c r="AM17" s="69"/>
    </row>
    <row r="18" spans="1:39" x14ac:dyDescent="0.25">
      <c r="A18" s="69"/>
      <c r="B18" s="69"/>
      <c r="C18" s="69"/>
      <c r="D18" s="69"/>
      <c r="E18" s="37">
        <v>1130</v>
      </c>
      <c r="F18" s="44" t="s">
        <v>84</v>
      </c>
      <c r="G18" s="87">
        <f ca="1">compare_table_calc!G18</f>
        <v>82.1</v>
      </c>
      <c r="H18" s="145">
        <v>84.5</v>
      </c>
      <c r="I18" s="146">
        <f ca="1">compare_table_calc!I18</f>
        <v>86</v>
      </c>
      <c r="J18" s="87">
        <f ca="1">compare_table_calc!J18</f>
        <v>77.3</v>
      </c>
      <c r="K18" s="145">
        <v>81.400000000000006</v>
      </c>
      <c r="L18" s="146">
        <f ca="1">compare_table_calc!L18</f>
        <v>89.9</v>
      </c>
      <c r="M18" s="87">
        <f ca="1">compare_table_calc!M18</f>
        <v>-4.8</v>
      </c>
      <c r="N18" s="145">
        <v>-3.1</v>
      </c>
      <c r="O18" s="146">
        <f ca="1">compare_table_calc!O18</f>
        <v>3.9</v>
      </c>
      <c r="P18" s="87" t="str">
        <f ca="1">compare_table_calc!P18</f>
        <v xml:space="preserve"> </v>
      </c>
      <c r="Q18" s="145"/>
      <c r="R18" s="146" t="str">
        <f ca="1">compare_table_calc!R18</f>
        <v xml:space="preserve"> </v>
      </c>
      <c r="S18" s="69"/>
      <c r="T18" s="69"/>
      <c r="U18" s="69"/>
      <c r="V18" s="69"/>
      <c r="W18" s="69"/>
      <c r="X18" s="69"/>
      <c r="Y18" s="69"/>
      <c r="Z18" s="69"/>
      <c r="AA18" s="69"/>
      <c r="AB18" s="69"/>
      <c r="AC18" s="69"/>
      <c r="AD18" s="69"/>
      <c r="AE18" s="69"/>
      <c r="AF18" s="69"/>
      <c r="AG18" s="69"/>
      <c r="AH18" s="69"/>
      <c r="AI18" s="69"/>
      <c r="AJ18" s="69"/>
      <c r="AK18" s="69"/>
      <c r="AL18" s="69"/>
      <c r="AM18" s="69"/>
    </row>
    <row r="19" spans="1:39" x14ac:dyDescent="0.25">
      <c r="A19" s="69"/>
      <c r="B19" s="69"/>
      <c r="C19" s="69"/>
      <c r="D19" s="69"/>
      <c r="E19" s="140" t="s">
        <v>17</v>
      </c>
      <c r="F19" s="141"/>
      <c r="G19" s="143"/>
      <c r="H19" s="143"/>
      <c r="I19" s="143"/>
      <c r="J19" s="143"/>
      <c r="K19" s="143"/>
      <c r="L19" s="143"/>
      <c r="M19" s="143"/>
      <c r="N19" s="143"/>
      <c r="O19" s="143"/>
      <c r="P19" s="143"/>
      <c r="Q19" s="143"/>
      <c r="R19" s="144"/>
      <c r="S19" s="69"/>
      <c r="T19" s="69"/>
      <c r="U19" s="69"/>
      <c r="V19" s="69"/>
      <c r="W19" s="69"/>
      <c r="X19" s="69"/>
      <c r="Y19" s="69"/>
      <c r="Z19" s="69"/>
      <c r="AA19" s="69"/>
      <c r="AB19" s="69"/>
      <c r="AC19" s="69"/>
      <c r="AD19" s="69"/>
      <c r="AE19" s="69"/>
      <c r="AF19" s="69"/>
      <c r="AG19" s="69"/>
      <c r="AH19" s="69"/>
      <c r="AI19" s="69"/>
      <c r="AJ19" s="69"/>
      <c r="AK19" s="69"/>
      <c r="AL19" s="69"/>
      <c r="AM19" s="69"/>
    </row>
    <row r="20" spans="1:39" x14ac:dyDescent="0.25">
      <c r="A20" s="69"/>
      <c r="B20" s="69"/>
      <c r="C20" s="69"/>
      <c r="D20" s="69"/>
      <c r="E20" s="37">
        <v>2010</v>
      </c>
      <c r="F20" s="44" t="s">
        <v>85</v>
      </c>
      <c r="G20" s="147">
        <f ca="1">compare_table_calc!G20</f>
        <v>0.97</v>
      </c>
      <c r="H20" s="145">
        <v>0.67</v>
      </c>
      <c r="I20" s="146" t="str">
        <f ca="1">compare_table_calc!I20</f>
        <v xml:space="preserve"> </v>
      </c>
      <c r="J20" s="87">
        <f ca="1">compare_table_calc!J20</f>
        <v>1.04</v>
      </c>
      <c r="K20" s="145">
        <v>0.71</v>
      </c>
      <c r="L20" s="146" t="str">
        <f ca="1">compare_table_calc!L20</f>
        <v xml:space="preserve"> </v>
      </c>
      <c r="M20" s="87">
        <f ca="1">compare_table_calc!M20</f>
        <v>7.0000000000000007E-2</v>
      </c>
      <c r="N20" s="145">
        <v>0.04</v>
      </c>
      <c r="O20" s="146" t="str">
        <f ca="1">compare_table_calc!O20</f>
        <v xml:space="preserve"> </v>
      </c>
      <c r="P20" s="87" t="str">
        <f ca="1">compare_table_calc!P20</f>
        <v xml:space="preserve"> </v>
      </c>
      <c r="Q20" s="145"/>
      <c r="R20" s="146" t="str">
        <f ca="1">compare_table_calc!R20</f>
        <v xml:space="preserve"> </v>
      </c>
      <c r="S20" s="69"/>
      <c r="T20" s="69"/>
      <c r="U20" s="69"/>
      <c r="V20" s="69"/>
      <c r="W20" s="69"/>
      <c r="X20" s="69"/>
      <c r="Y20" s="69"/>
      <c r="Z20" s="69"/>
      <c r="AA20" s="69"/>
      <c r="AB20" s="69"/>
      <c r="AC20" s="69"/>
      <c r="AD20" s="69"/>
      <c r="AE20" s="69"/>
      <c r="AF20" s="69"/>
      <c r="AG20" s="69"/>
      <c r="AH20" s="69"/>
      <c r="AI20" s="69"/>
      <c r="AJ20" s="69"/>
      <c r="AK20" s="69"/>
      <c r="AL20" s="69"/>
      <c r="AM20" s="69"/>
    </row>
    <row r="21" spans="1:39" x14ac:dyDescent="0.25">
      <c r="A21" s="69"/>
      <c r="B21" s="69"/>
      <c r="C21" s="69"/>
      <c r="D21" s="69"/>
      <c r="E21" s="37">
        <v>2020</v>
      </c>
      <c r="F21" s="44" t="s">
        <v>86</v>
      </c>
      <c r="G21" s="87" t="str">
        <f ca="1">compare_table_calc!G21</f>
        <v xml:space="preserve"> </v>
      </c>
      <c r="H21" s="145">
        <v>7089</v>
      </c>
      <c r="I21" s="146" t="str">
        <f ca="1">compare_table_calc!I21</f>
        <v xml:space="preserve"> </v>
      </c>
      <c r="J21" s="87" t="str">
        <f ca="1">compare_table_calc!J21</f>
        <v xml:space="preserve"> </v>
      </c>
      <c r="K21" s="145">
        <v>8549</v>
      </c>
      <c r="L21" s="146" t="str">
        <f ca="1">compare_table_calc!L21</f>
        <v xml:space="preserve"> </v>
      </c>
      <c r="M21" s="87" t="str">
        <f ca="1">compare_table_calc!M21</f>
        <v xml:space="preserve"> </v>
      </c>
      <c r="N21" s="145">
        <v>1460</v>
      </c>
      <c r="O21" s="146" t="str">
        <f ca="1">compare_table_calc!O21</f>
        <v xml:space="preserve"> </v>
      </c>
      <c r="P21" s="87" t="str">
        <f ca="1">compare_table_calc!P21</f>
        <v xml:space="preserve"> </v>
      </c>
      <c r="Q21" s="145"/>
      <c r="R21" s="146" t="str">
        <f ca="1">compare_table_calc!R21</f>
        <v xml:space="preserve"> </v>
      </c>
      <c r="S21" s="69"/>
      <c r="T21" s="69"/>
      <c r="U21" s="69"/>
      <c r="V21" s="69"/>
      <c r="W21" s="69"/>
      <c r="X21" s="69"/>
      <c r="Y21" s="69"/>
      <c r="Z21" s="69"/>
      <c r="AA21" s="69"/>
      <c r="AB21" s="69"/>
      <c r="AC21" s="69"/>
      <c r="AD21" s="69"/>
      <c r="AE21" s="69"/>
      <c r="AF21" s="69"/>
      <c r="AG21" s="69"/>
      <c r="AH21" s="69"/>
      <c r="AI21" s="69"/>
      <c r="AJ21" s="69"/>
      <c r="AK21" s="69"/>
      <c r="AL21" s="69"/>
      <c r="AM21" s="69"/>
    </row>
    <row r="22" spans="1:39" x14ac:dyDescent="0.25">
      <c r="A22" s="69"/>
      <c r="B22" s="69"/>
      <c r="C22" s="69"/>
      <c r="D22" s="69"/>
      <c r="E22" s="37">
        <v>2030</v>
      </c>
      <c r="F22" s="44" t="s">
        <v>87</v>
      </c>
      <c r="G22" s="87">
        <f ca="1">compare_table_calc!G22</f>
        <v>0.8</v>
      </c>
      <c r="H22" s="145">
        <v>0.9</v>
      </c>
      <c r="I22" s="146">
        <f ca="1">compare_table_calc!I22</f>
        <v>0.6</v>
      </c>
      <c r="J22" s="87" t="str">
        <f ca="1">compare_table_calc!J22</f>
        <v>0.8 </v>
      </c>
      <c r="K22" s="145">
        <v>0.8</v>
      </c>
      <c r="L22" s="146">
        <f ca="1">compare_table_calc!L22</f>
        <v>0.9</v>
      </c>
      <c r="M22" s="87">
        <f ca="1">compare_table_calc!M22</f>
        <v>0</v>
      </c>
      <c r="N22" s="145">
        <v>-0.1</v>
      </c>
      <c r="O22" s="146">
        <f ca="1">compare_table_calc!O22</f>
        <v>0.3</v>
      </c>
      <c r="P22" s="87" t="str">
        <f ca="1">compare_table_calc!P22</f>
        <v xml:space="preserve"> </v>
      </c>
      <c r="Q22" s="145"/>
      <c r="R22" s="146" t="str">
        <f ca="1">compare_table_calc!R22</f>
        <v xml:space="preserve"> </v>
      </c>
      <c r="S22" s="69"/>
      <c r="T22" s="69"/>
      <c r="U22" s="69"/>
      <c r="V22" s="69"/>
      <c r="W22" s="69"/>
      <c r="X22" s="69"/>
      <c r="Y22" s="69"/>
      <c r="Z22" s="69"/>
      <c r="AA22" s="69"/>
      <c r="AB22" s="69"/>
      <c r="AC22" s="69"/>
      <c r="AD22" s="69"/>
      <c r="AE22" s="69"/>
      <c r="AF22" s="69"/>
      <c r="AG22" s="69"/>
      <c r="AH22" s="69"/>
      <c r="AI22" s="69"/>
      <c r="AJ22" s="69"/>
      <c r="AK22" s="69"/>
      <c r="AL22" s="69"/>
      <c r="AM22" s="69"/>
    </row>
    <row r="23" spans="1:39" x14ac:dyDescent="0.25">
      <c r="A23" s="69"/>
      <c r="B23" s="69"/>
      <c r="C23" s="69"/>
      <c r="D23" s="69"/>
      <c r="E23" s="37">
        <v>2040</v>
      </c>
      <c r="F23" s="44" t="s">
        <v>88</v>
      </c>
      <c r="G23" s="87">
        <f ca="1">compare_table_calc!G23</f>
        <v>1.3</v>
      </c>
      <c r="H23" s="145">
        <v>1.2</v>
      </c>
      <c r="I23" s="146">
        <f ca="1">compare_table_calc!I23</f>
        <v>1.3</v>
      </c>
      <c r="J23" s="87">
        <f ca="1">compare_table_calc!J23</f>
        <v>1.2</v>
      </c>
      <c r="K23" s="145">
        <v>1.2</v>
      </c>
      <c r="L23" s="146">
        <f ca="1">compare_table_calc!L23</f>
        <v>1.3</v>
      </c>
      <c r="M23" s="87">
        <f ca="1">compare_table_calc!M23</f>
        <v>-0.1</v>
      </c>
      <c r="N23" s="145">
        <v>0</v>
      </c>
      <c r="O23" s="146">
        <f ca="1">compare_table_calc!O23</f>
        <v>0</v>
      </c>
      <c r="P23" s="87" t="str">
        <f ca="1">compare_table_calc!P23</f>
        <v>1.2 </v>
      </c>
      <c r="Q23" s="145">
        <v>1.2</v>
      </c>
      <c r="R23" s="146">
        <f ca="1">compare_table_calc!R23</f>
        <v>1.3</v>
      </c>
      <c r="S23" s="69"/>
      <c r="T23" s="69"/>
      <c r="U23" s="69"/>
      <c r="V23" s="69"/>
      <c r="W23" s="69"/>
      <c r="X23" s="69"/>
      <c r="Y23" s="69"/>
      <c r="Z23" s="69"/>
      <c r="AA23" s="69"/>
      <c r="AB23" s="69"/>
      <c r="AC23" s="69"/>
      <c r="AD23" s="69"/>
      <c r="AE23" s="69"/>
      <c r="AF23" s="69"/>
      <c r="AG23" s="69"/>
      <c r="AH23" s="69"/>
      <c r="AI23" s="69"/>
      <c r="AJ23" s="69"/>
      <c r="AK23" s="69"/>
      <c r="AL23" s="69"/>
      <c r="AM23" s="69"/>
    </row>
    <row r="24" spans="1:39" x14ac:dyDescent="0.25">
      <c r="A24" s="69"/>
      <c r="B24" s="69"/>
      <c r="C24" s="69"/>
      <c r="D24" s="69"/>
      <c r="E24" s="37">
        <v>2050</v>
      </c>
      <c r="F24" s="44" t="s">
        <v>89</v>
      </c>
      <c r="G24" s="87" t="str">
        <f ca="1">compare_table_calc!G24</f>
        <v xml:space="preserve"> </v>
      </c>
      <c r="H24" s="145">
        <v>32</v>
      </c>
      <c r="I24" s="146">
        <f ca="1">compare_table_calc!I24</f>
        <v>23.5</v>
      </c>
      <c r="J24" s="87" t="str">
        <f ca="1">compare_table_calc!J24</f>
        <v xml:space="preserve"> </v>
      </c>
      <c r="K24" s="145">
        <v>28.7</v>
      </c>
      <c r="L24" s="146">
        <f ca="1">compare_table_calc!L24</f>
        <v>19.100000000000001</v>
      </c>
      <c r="M24" s="87" t="str">
        <f ca="1">compare_table_calc!M24</f>
        <v xml:space="preserve"> </v>
      </c>
      <c r="N24" s="145">
        <v>-3.3</v>
      </c>
      <c r="O24" s="146">
        <f ca="1">compare_table_calc!O24</f>
        <v>-4.4000000000000004</v>
      </c>
      <c r="P24" s="87" t="str">
        <f ca="1">compare_table_calc!P24</f>
        <v xml:space="preserve"> </v>
      </c>
      <c r="Q24" s="145">
        <v>29.4</v>
      </c>
      <c r="R24" s="146">
        <f ca="1">compare_table_calc!R24</f>
        <v>19.100000000000001</v>
      </c>
      <c r="S24" s="69"/>
      <c r="T24" s="69"/>
      <c r="U24" s="69"/>
      <c r="V24" s="69"/>
      <c r="W24" s="69"/>
      <c r="X24" s="69"/>
      <c r="Y24" s="69"/>
      <c r="Z24" s="69"/>
      <c r="AA24" s="69"/>
      <c r="AB24" s="69"/>
      <c r="AC24" s="69"/>
      <c r="AD24" s="69"/>
      <c r="AE24" s="69"/>
      <c r="AF24" s="69"/>
      <c r="AG24" s="69"/>
      <c r="AH24" s="69"/>
      <c r="AI24" s="69"/>
      <c r="AJ24" s="69"/>
      <c r="AK24" s="69"/>
      <c r="AL24" s="69"/>
      <c r="AM24" s="69"/>
    </row>
    <row r="25" spans="1:39" x14ac:dyDescent="0.25">
      <c r="A25" s="69"/>
      <c r="B25" s="69"/>
      <c r="C25" s="69"/>
      <c r="D25" s="69"/>
      <c r="E25" s="37">
        <v>2060</v>
      </c>
      <c r="F25" s="44" t="s">
        <v>90</v>
      </c>
      <c r="G25" s="87">
        <f ca="1">compare_table_calc!G25</f>
        <v>7.3</v>
      </c>
      <c r="H25" s="145">
        <v>7.3</v>
      </c>
      <c r="I25" s="146">
        <f ca="1">compare_table_calc!I25</f>
        <v>22</v>
      </c>
      <c r="J25" s="87">
        <f ca="1">compare_table_calc!J25</f>
        <v>6.2</v>
      </c>
      <c r="K25" s="145">
        <v>7.3</v>
      </c>
      <c r="L25" s="146">
        <f ca="1">compare_table_calc!L25</f>
        <v>20.7</v>
      </c>
      <c r="M25" s="87">
        <f ca="1">compare_table_calc!M25</f>
        <v>-1.1000000000000001</v>
      </c>
      <c r="N25" s="145">
        <v>0</v>
      </c>
      <c r="O25" s="146">
        <f ca="1">compare_table_calc!O25</f>
        <v>-1.3</v>
      </c>
      <c r="P25" s="87">
        <f ca="1">compare_table_calc!P25</f>
        <v>6.2</v>
      </c>
      <c r="Q25" s="145">
        <v>8.6</v>
      </c>
      <c r="R25" s="146">
        <f ca="1">compare_table_calc!R25</f>
        <v>19.8</v>
      </c>
      <c r="S25" s="69"/>
      <c r="T25" s="69"/>
      <c r="U25" s="69"/>
      <c r="V25" s="69"/>
      <c r="W25" s="69"/>
      <c r="X25" s="69"/>
      <c r="Y25" s="69"/>
      <c r="Z25" s="69"/>
      <c r="AA25" s="69"/>
      <c r="AB25" s="69"/>
      <c r="AC25" s="69"/>
      <c r="AD25" s="69"/>
      <c r="AE25" s="69"/>
      <c r="AF25" s="69"/>
      <c r="AG25" s="69"/>
      <c r="AH25" s="69"/>
      <c r="AI25" s="69"/>
      <c r="AJ25" s="69"/>
      <c r="AK25" s="69"/>
      <c r="AL25" s="69"/>
      <c r="AM25" s="69"/>
    </row>
    <row r="26" spans="1:39" x14ac:dyDescent="0.25">
      <c r="A26" s="69"/>
      <c r="B26" s="69"/>
      <c r="C26" s="69"/>
      <c r="D26" s="69"/>
      <c r="E26" s="37">
        <v>2070</v>
      </c>
      <c r="F26" s="44" t="s">
        <v>91</v>
      </c>
      <c r="G26" s="87">
        <f ca="1">compare_table_calc!G26</f>
        <v>61.6</v>
      </c>
      <c r="H26" s="145">
        <v>42.8</v>
      </c>
      <c r="I26" s="146">
        <f ca="1">compare_table_calc!I26</f>
        <v>63.3</v>
      </c>
      <c r="J26" s="87">
        <f ca="1">compare_table_calc!J26</f>
        <v>59.1</v>
      </c>
      <c r="K26" s="145">
        <v>41.5</v>
      </c>
      <c r="L26" s="146">
        <f ca="1">compare_table_calc!L26</f>
        <v>60</v>
      </c>
      <c r="M26" s="87" t="str">
        <f ca="1">compare_table_calc!M26</f>
        <v>-2.5 </v>
      </c>
      <c r="N26" s="145">
        <v>-1.3</v>
      </c>
      <c r="O26" s="146">
        <f ca="1">compare_table_calc!O26</f>
        <v>-3.3</v>
      </c>
      <c r="P26" s="87" t="str">
        <f ca="1">compare_table_calc!P26</f>
        <v xml:space="preserve"> </v>
      </c>
      <c r="Q26" s="145"/>
      <c r="R26" s="146" t="str">
        <f ca="1">compare_table_calc!R26</f>
        <v xml:space="preserve"> </v>
      </c>
      <c r="S26" s="69"/>
      <c r="T26" s="69"/>
      <c r="U26" s="69"/>
      <c r="V26" s="69"/>
      <c r="W26" s="69"/>
      <c r="X26" s="69"/>
      <c r="Y26" s="69"/>
      <c r="Z26" s="69"/>
      <c r="AA26" s="69"/>
      <c r="AB26" s="69"/>
      <c r="AC26" s="69"/>
      <c r="AD26" s="69"/>
      <c r="AE26" s="69"/>
      <c r="AF26" s="69"/>
      <c r="AG26" s="69"/>
      <c r="AH26" s="69"/>
      <c r="AI26" s="69"/>
      <c r="AJ26" s="69"/>
      <c r="AK26" s="69"/>
      <c r="AL26" s="69"/>
      <c r="AM26" s="69"/>
    </row>
    <row r="27" spans="1:39" x14ac:dyDescent="0.25">
      <c r="A27" s="69"/>
      <c r="B27" s="69"/>
      <c r="C27" s="69"/>
      <c r="D27" s="69"/>
      <c r="E27" s="37">
        <v>2080</v>
      </c>
      <c r="F27" s="44" t="s">
        <v>92</v>
      </c>
      <c r="G27" s="87" t="str">
        <f ca="1">compare_table_calc!G27</f>
        <v xml:space="preserve"> </v>
      </c>
      <c r="H27" s="145"/>
      <c r="I27" s="146" t="str">
        <f ca="1">compare_table_calc!I27</f>
        <v xml:space="preserve"> </v>
      </c>
      <c r="J27" s="87">
        <f ca="1">compare_table_calc!J27</f>
        <v>88</v>
      </c>
      <c r="K27" s="145">
        <v>79.099999999999994</v>
      </c>
      <c r="L27" s="146">
        <f ca="1">compare_table_calc!L27</f>
        <v>85</v>
      </c>
      <c r="M27" s="87" t="str">
        <f ca="1">compare_table_calc!M27</f>
        <v xml:space="preserve"> </v>
      </c>
      <c r="N27" s="145"/>
      <c r="O27" s="146" t="str">
        <f ca="1">compare_table_calc!O27</f>
        <v xml:space="preserve"> </v>
      </c>
      <c r="P27" s="87" t="str">
        <f ca="1">compare_table_calc!P27</f>
        <v xml:space="preserve"> </v>
      </c>
      <c r="Q27" s="145"/>
      <c r="R27" s="146" t="str">
        <f ca="1">compare_table_calc!R27</f>
        <v xml:space="preserve"> </v>
      </c>
      <c r="S27" s="69"/>
      <c r="T27" s="69"/>
      <c r="U27" s="69"/>
      <c r="V27" s="69"/>
      <c r="W27" s="69"/>
      <c r="X27" s="69"/>
      <c r="Y27" s="69"/>
      <c r="Z27" s="69"/>
      <c r="AA27" s="69"/>
      <c r="AB27" s="69"/>
      <c r="AC27" s="69"/>
      <c r="AD27" s="69"/>
      <c r="AE27" s="69"/>
      <c r="AF27" s="69"/>
      <c r="AG27" s="69"/>
      <c r="AH27" s="69"/>
      <c r="AI27" s="69"/>
      <c r="AJ27" s="69"/>
      <c r="AK27" s="69"/>
      <c r="AL27" s="69"/>
      <c r="AM27" s="69"/>
    </row>
    <row r="28" spans="1:39" x14ac:dyDescent="0.25">
      <c r="A28" s="69"/>
      <c r="B28" s="69"/>
      <c r="C28" s="69"/>
      <c r="D28" s="69"/>
      <c r="E28" s="37">
        <v>2090</v>
      </c>
      <c r="F28" s="44" t="s">
        <v>93</v>
      </c>
      <c r="G28" s="87" t="str">
        <f ca="1">compare_table_calc!G28</f>
        <v xml:space="preserve"> </v>
      </c>
      <c r="H28" s="145"/>
      <c r="I28" s="146" t="str">
        <f ca="1">compare_table_calc!I28</f>
        <v xml:space="preserve"> </v>
      </c>
      <c r="J28" s="87">
        <f ca="1">compare_table_calc!J28</f>
        <v>5.0999999999999996</v>
      </c>
      <c r="K28" s="145">
        <v>5.6</v>
      </c>
      <c r="L28" s="146">
        <f ca="1">compare_table_calc!L28</f>
        <v>11.2</v>
      </c>
      <c r="M28" s="87" t="str">
        <f ca="1">compare_table_calc!M28</f>
        <v xml:space="preserve"> </v>
      </c>
      <c r="N28" s="145"/>
      <c r="O28" s="146" t="str">
        <f ca="1">compare_table_calc!O28</f>
        <v xml:space="preserve"> </v>
      </c>
      <c r="P28" s="87" t="str">
        <f ca="1">compare_table_calc!P28</f>
        <v xml:space="preserve"> </v>
      </c>
      <c r="Q28" s="145"/>
      <c r="R28" s="146" t="str">
        <f ca="1">compare_table_calc!R28</f>
        <v xml:space="preserve"> </v>
      </c>
      <c r="S28" s="69"/>
      <c r="T28" s="69"/>
      <c r="U28" s="69"/>
      <c r="V28" s="69"/>
      <c r="W28" s="69"/>
      <c r="X28" s="69"/>
      <c r="Y28" s="69"/>
      <c r="Z28" s="69"/>
      <c r="AA28" s="69"/>
      <c r="AB28" s="69"/>
      <c r="AC28" s="69"/>
      <c r="AD28" s="69"/>
      <c r="AE28" s="69"/>
      <c r="AF28" s="69"/>
      <c r="AG28" s="69"/>
      <c r="AH28" s="69"/>
      <c r="AI28" s="69"/>
      <c r="AJ28" s="69"/>
      <c r="AK28" s="69"/>
      <c r="AL28" s="69"/>
      <c r="AM28" s="69"/>
    </row>
    <row r="29" spans="1:39" x14ac:dyDescent="0.25">
      <c r="A29" s="69"/>
      <c r="B29" s="69"/>
      <c r="C29" s="69"/>
      <c r="D29" s="69"/>
      <c r="E29" s="37">
        <v>2100</v>
      </c>
      <c r="F29" s="44" t="s">
        <v>94</v>
      </c>
      <c r="G29" s="87" t="str">
        <f ca="1">compare_table_calc!G29</f>
        <v xml:space="preserve"> </v>
      </c>
      <c r="H29" s="145"/>
      <c r="I29" s="146" t="str">
        <f ca="1">compare_table_calc!I29</f>
        <v xml:space="preserve"> </v>
      </c>
      <c r="J29" s="87">
        <f ca="1">compare_table_calc!J29</f>
        <v>26.4</v>
      </c>
      <c r="K29" s="145">
        <v>17.399999999999999</v>
      </c>
      <c r="L29" s="146">
        <f ca="1">compare_table_calc!L29</f>
        <v>26.9</v>
      </c>
      <c r="M29" s="87" t="str">
        <f ca="1">compare_table_calc!M29</f>
        <v xml:space="preserve"> </v>
      </c>
      <c r="N29" s="145"/>
      <c r="O29" s="146" t="str">
        <f ca="1">compare_table_calc!O29</f>
        <v xml:space="preserve"> </v>
      </c>
      <c r="P29" s="87" t="str">
        <f ca="1">compare_table_calc!P29</f>
        <v xml:space="preserve"> </v>
      </c>
      <c r="Q29" s="145"/>
      <c r="R29" s="146" t="str">
        <f ca="1">compare_table_calc!R29</f>
        <v xml:space="preserve"> </v>
      </c>
      <c r="S29" s="69"/>
      <c r="T29" s="69"/>
      <c r="U29" s="69"/>
      <c r="V29" s="69"/>
      <c r="W29" s="69"/>
      <c r="X29" s="69"/>
      <c r="Y29" s="69"/>
      <c r="Z29" s="69"/>
      <c r="AA29" s="69"/>
      <c r="AB29" s="69"/>
      <c r="AC29" s="69"/>
      <c r="AD29" s="69"/>
      <c r="AE29" s="69"/>
      <c r="AF29" s="69"/>
      <c r="AG29" s="69"/>
      <c r="AH29" s="69"/>
      <c r="AI29" s="69"/>
      <c r="AJ29" s="69"/>
      <c r="AK29" s="69"/>
      <c r="AL29" s="69"/>
      <c r="AM29" s="69"/>
    </row>
    <row r="30" spans="1:39" x14ac:dyDescent="0.25">
      <c r="A30" s="69"/>
      <c r="B30" s="69"/>
      <c r="C30" s="69"/>
      <c r="D30" s="69"/>
      <c r="E30" s="37">
        <v>2110</v>
      </c>
      <c r="F30" s="44" t="s">
        <v>95</v>
      </c>
      <c r="G30" s="87" t="str">
        <f ca="1">compare_table_calc!G30</f>
        <v xml:space="preserve"> </v>
      </c>
      <c r="H30" s="145"/>
      <c r="I30" s="146" t="str">
        <f ca="1">compare_table_calc!I30</f>
        <v xml:space="preserve"> </v>
      </c>
      <c r="J30" s="87">
        <f ca="1">compare_table_calc!J30</f>
        <v>94.9</v>
      </c>
      <c r="K30" s="145">
        <v>89.7</v>
      </c>
      <c r="L30" s="146">
        <f ca="1">compare_table_calc!L30</f>
        <v>87</v>
      </c>
      <c r="M30" s="87" t="str">
        <f ca="1">compare_table_calc!M30</f>
        <v xml:space="preserve"> </v>
      </c>
      <c r="N30" s="145"/>
      <c r="O30" s="146" t="str">
        <f ca="1">compare_table_calc!O30</f>
        <v xml:space="preserve"> </v>
      </c>
      <c r="P30" s="87" t="str">
        <f ca="1">compare_table_calc!P30</f>
        <v xml:space="preserve"> </v>
      </c>
      <c r="Q30" s="145"/>
      <c r="R30" s="146" t="str">
        <f ca="1">compare_table_calc!R30</f>
        <v xml:space="preserve"> </v>
      </c>
      <c r="S30" s="69"/>
      <c r="T30" s="69"/>
      <c r="U30" s="69"/>
      <c r="V30" s="69"/>
      <c r="W30" s="69"/>
      <c r="X30" s="69"/>
      <c r="Y30" s="69"/>
      <c r="Z30" s="69"/>
      <c r="AA30" s="69"/>
      <c r="AB30" s="69"/>
      <c r="AC30" s="69"/>
      <c r="AD30" s="69"/>
      <c r="AE30" s="69"/>
      <c r="AF30" s="69"/>
      <c r="AG30" s="69"/>
      <c r="AH30" s="69"/>
      <c r="AI30" s="69"/>
      <c r="AJ30" s="69"/>
      <c r="AK30" s="69"/>
      <c r="AL30" s="69"/>
      <c r="AM30" s="69"/>
    </row>
    <row r="31" spans="1:39" x14ac:dyDescent="0.25">
      <c r="A31" s="69"/>
      <c r="B31" s="69"/>
      <c r="C31" s="69"/>
      <c r="D31" s="69"/>
      <c r="E31" s="37">
        <v>2120</v>
      </c>
      <c r="F31" s="44" t="s">
        <v>96</v>
      </c>
      <c r="G31" s="87" t="str">
        <f ca="1">compare_table_calc!G31</f>
        <v xml:space="preserve"> </v>
      </c>
      <c r="H31" s="145"/>
      <c r="I31" s="146" t="str">
        <f ca="1">compare_table_calc!I31</f>
        <v xml:space="preserve"> </v>
      </c>
      <c r="J31" s="87">
        <f ca="1">compare_table_calc!J31</f>
        <v>58.5</v>
      </c>
      <c r="K31" s="145">
        <v>55.3</v>
      </c>
      <c r="L31" s="146">
        <f ca="1">compare_table_calc!L31</f>
        <v>61.2</v>
      </c>
      <c r="M31" s="87" t="str">
        <f ca="1">compare_table_calc!M31</f>
        <v xml:space="preserve"> </v>
      </c>
      <c r="N31" s="145"/>
      <c r="O31" s="146" t="str">
        <f ca="1">compare_table_calc!O31</f>
        <v xml:space="preserve"> </v>
      </c>
      <c r="P31" s="87" t="str">
        <f ca="1">compare_table_calc!P31</f>
        <v xml:space="preserve"> </v>
      </c>
      <c r="Q31" s="145"/>
      <c r="R31" s="146" t="str">
        <f ca="1">compare_table_calc!R31</f>
        <v xml:space="preserve"> </v>
      </c>
      <c r="S31" s="69"/>
      <c r="T31" s="69"/>
      <c r="U31" s="69"/>
      <c r="V31" s="69"/>
      <c r="W31" s="69"/>
      <c r="X31" s="69"/>
      <c r="Y31" s="69"/>
      <c r="Z31" s="69"/>
      <c r="AA31" s="69"/>
      <c r="AB31" s="69"/>
      <c r="AC31" s="69"/>
      <c r="AD31" s="69"/>
      <c r="AE31" s="69"/>
      <c r="AF31" s="69"/>
      <c r="AG31" s="69"/>
      <c r="AH31" s="69"/>
      <c r="AI31" s="69"/>
      <c r="AJ31" s="69"/>
      <c r="AK31" s="69"/>
      <c r="AL31" s="69"/>
      <c r="AM31" s="69"/>
    </row>
    <row r="32" spans="1:39" x14ac:dyDescent="0.25">
      <c r="A32" s="69"/>
      <c r="B32" s="69"/>
      <c r="C32" s="69"/>
      <c r="D32" s="69"/>
      <c r="E32" s="140" t="s">
        <v>18</v>
      </c>
      <c r="F32" s="141"/>
      <c r="G32" s="143"/>
      <c r="H32" s="143"/>
      <c r="I32" s="143"/>
      <c r="J32" s="143"/>
      <c r="K32" s="143"/>
      <c r="L32" s="143"/>
      <c r="M32" s="143"/>
      <c r="N32" s="143"/>
      <c r="O32" s="143"/>
      <c r="P32" s="143"/>
      <c r="Q32" s="143"/>
      <c r="R32" s="144"/>
      <c r="S32" s="69"/>
      <c r="T32" s="69"/>
      <c r="U32" s="69"/>
      <c r="V32" s="69"/>
      <c r="W32" s="69"/>
      <c r="X32" s="69"/>
      <c r="Y32" s="69"/>
      <c r="Z32" s="69"/>
      <c r="AA32" s="69"/>
      <c r="AB32" s="69"/>
      <c r="AC32" s="69"/>
      <c r="AD32" s="69"/>
      <c r="AE32" s="69"/>
      <c r="AF32" s="69"/>
      <c r="AG32" s="69"/>
      <c r="AH32" s="69"/>
      <c r="AI32" s="69"/>
      <c r="AJ32" s="69"/>
      <c r="AK32" s="69"/>
      <c r="AL32" s="69"/>
      <c r="AM32" s="69"/>
    </row>
    <row r="33" spans="1:39" x14ac:dyDescent="0.25">
      <c r="A33" s="69"/>
      <c r="B33" s="69"/>
      <c r="C33" s="69"/>
      <c r="D33" s="69"/>
      <c r="E33" s="37">
        <v>3010</v>
      </c>
      <c r="F33" s="44" t="s">
        <v>97</v>
      </c>
      <c r="G33" s="87">
        <f ca="1">compare_table_calc!G33</f>
        <v>9.8000000000000007</v>
      </c>
      <c r="H33" s="145">
        <v>15.5</v>
      </c>
      <c r="I33" s="146">
        <f ca="1">compare_table_calc!I33</f>
        <v>12.6</v>
      </c>
      <c r="J33" s="87">
        <f ca="1">compare_table_calc!J33</f>
        <v>8.3000000000000007</v>
      </c>
      <c r="K33" s="145">
        <v>14</v>
      </c>
      <c r="L33" s="146">
        <f ca="1">compare_table_calc!L33</f>
        <v>11.9</v>
      </c>
      <c r="M33" s="87">
        <f ca="1">compare_table_calc!M33</f>
        <v>-1.5</v>
      </c>
      <c r="N33" s="145">
        <v>-1.5</v>
      </c>
      <c r="O33" s="146">
        <f ca="1">compare_table_calc!O33</f>
        <v>-0.7</v>
      </c>
      <c r="P33" s="87">
        <f ca="1">compare_table_calc!P33</f>
        <v>7.6</v>
      </c>
      <c r="Q33" s="145" t="s">
        <v>149</v>
      </c>
      <c r="R33" s="146">
        <f ca="1">compare_table_calc!R33</f>
        <v>12</v>
      </c>
      <c r="S33" s="69"/>
      <c r="T33" s="69"/>
      <c r="U33" s="69"/>
      <c r="V33" s="69"/>
      <c r="W33" s="69"/>
      <c r="X33" s="69"/>
      <c r="Y33" s="69"/>
      <c r="Z33" s="69"/>
      <c r="AA33" s="69"/>
      <c r="AB33" s="69"/>
      <c r="AC33" s="69"/>
      <c r="AD33" s="69"/>
      <c r="AE33" s="69"/>
      <c r="AF33" s="69"/>
      <c r="AG33" s="69"/>
      <c r="AH33" s="69"/>
      <c r="AI33" s="69"/>
      <c r="AJ33" s="69"/>
      <c r="AK33" s="69"/>
      <c r="AL33" s="69"/>
      <c r="AM33" s="69"/>
    </row>
    <row r="34" spans="1:39" x14ac:dyDescent="0.25">
      <c r="A34" s="69"/>
      <c r="B34" s="69"/>
      <c r="C34" s="69"/>
      <c r="D34" s="69"/>
      <c r="E34" s="37">
        <v>3020</v>
      </c>
      <c r="F34" s="44" t="s">
        <v>98</v>
      </c>
      <c r="G34" s="87">
        <f ca="1">compare_table_calc!G34</f>
        <v>21.2</v>
      </c>
      <c r="H34" s="145">
        <v>28.9</v>
      </c>
      <c r="I34" s="146">
        <f ca="1">compare_table_calc!I34</f>
        <v>41.4</v>
      </c>
      <c r="J34" s="87">
        <f ca="1">compare_table_calc!J34</f>
        <v>23.5</v>
      </c>
      <c r="K34" s="145">
        <v>33.5</v>
      </c>
      <c r="L34" s="146">
        <f ca="1">compare_table_calc!L34</f>
        <v>44.4</v>
      </c>
      <c r="M34" s="87">
        <f ca="1">compare_table_calc!M34</f>
        <v>2.2999999999999998</v>
      </c>
      <c r="N34" s="145">
        <v>4.5999999999999996</v>
      </c>
      <c r="O34" s="146">
        <f ca="1">compare_table_calc!O34</f>
        <v>3</v>
      </c>
      <c r="P34" s="87">
        <f ca="1">compare_table_calc!P34</f>
        <v>26.3</v>
      </c>
      <c r="Q34" s="145">
        <v>35.799999999999997</v>
      </c>
      <c r="R34" s="146">
        <f ca="1">compare_table_calc!R34</f>
        <v>43.9</v>
      </c>
      <c r="S34" s="69"/>
      <c r="T34" s="69"/>
      <c r="U34" s="69"/>
      <c r="V34" s="69"/>
      <c r="W34" s="69"/>
      <c r="X34" s="69"/>
      <c r="Y34" s="69"/>
      <c r="Z34" s="69"/>
      <c r="AA34" s="69"/>
      <c r="AB34" s="69"/>
      <c r="AC34" s="69"/>
      <c r="AD34" s="69"/>
      <c r="AE34" s="69"/>
      <c r="AF34" s="69"/>
      <c r="AG34" s="69"/>
      <c r="AH34" s="69"/>
      <c r="AI34" s="69"/>
      <c r="AJ34" s="69"/>
      <c r="AK34" s="69"/>
      <c r="AL34" s="69"/>
      <c r="AM34" s="69"/>
    </row>
    <row r="35" spans="1:39" x14ac:dyDescent="0.25">
      <c r="A35" s="69"/>
      <c r="B35" s="69"/>
      <c r="C35" s="69"/>
      <c r="D35" s="69"/>
      <c r="E35" s="37">
        <v>3030</v>
      </c>
      <c r="F35" s="44" t="s">
        <v>99</v>
      </c>
      <c r="G35" s="87">
        <f ca="1">compare_table_calc!G35</f>
        <v>9.3000000000000007</v>
      </c>
      <c r="H35" s="145">
        <v>15.1</v>
      </c>
      <c r="I35" s="146">
        <f ca="1">compare_table_calc!I35</f>
        <v>14.6</v>
      </c>
      <c r="J35" s="87">
        <f ca="1">compare_table_calc!J35</f>
        <v>8.8000000000000007</v>
      </c>
      <c r="K35" s="145">
        <v>16.5</v>
      </c>
      <c r="L35" s="146">
        <f ca="1">compare_table_calc!L35</f>
        <v>14.3</v>
      </c>
      <c r="M35" s="87">
        <f ca="1">compare_table_calc!M35</f>
        <v>-0.5</v>
      </c>
      <c r="N35" s="145">
        <v>1.4</v>
      </c>
      <c r="O35" s="146">
        <f ca="1">compare_table_calc!O35</f>
        <v>-0.3</v>
      </c>
      <c r="P35" s="87">
        <f ca="1">compare_table_calc!P35</f>
        <v>7.8</v>
      </c>
      <c r="Q35" s="145" t="s">
        <v>150</v>
      </c>
      <c r="R35" s="146">
        <f ca="1">compare_table_calc!R35</f>
        <v>15</v>
      </c>
      <c r="S35" s="69"/>
      <c r="T35" s="69"/>
      <c r="U35" s="69"/>
      <c r="V35" s="69"/>
      <c r="W35" s="69"/>
      <c r="X35" s="69"/>
      <c r="Y35" s="69"/>
      <c r="Z35" s="69"/>
      <c r="AA35" s="69"/>
      <c r="AB35" s="69"/>
      <c r="AC35" s="69"/>
      <c r="AD35" s="69"/>
      <c r="AE35" s="69"/>
      <c r="AF35" s="69"/>
      <c r="AG35" s="69"/>
      <c r="AH35" s="69"/>
      <c r="AI35" s="69"/>
      <c r="AJ35" s="69"/>
      <c r="AK35" s="69"/>
      <c r="AL35" s="69"/>
      <c r="AM35" s="69"/>
    </row>
    <row r="36" spans="1:39" x14ac:dyDescent="0.25">
      <c r="A36" s="69"/>
      <c r="B36" s="69"/>
      <c r="C36" s="69"/>
      <c r="D36" s="69"/>
      <c r="E36" s="37">
        <v>3040</v>
      </c>
      <c r="F36" s="44" t="s">
        <v>100</v>
      </c>
      <c r="G36" s="87">
        <f ca="1">compare_table_calc!G36</f>
        <v>5.7</v>
      </c>
      <c r="H36" s="145">
        <v>10.6</v>
      </c>
      <c r="I36" s="146">
        <f ca="1">compare_table_calc!I36</f>
        <v>11.5</v>
      </c>
      <c r="J36" s="87">
        <f ca="1">compare_table_calc!J36</f>
        <v>6.2</v>
      </c>
      <c r="K36" s="145">
        <v>13.1</v>
      </c>
      <c r="L36" s="146">
        <f ca="1">compare_table_calc!L36</f>
        <v>12.2</v>
      </c>
      <c r="M36" s="87">
        <f ca="1">compare_table_calc!M36</f>
        <v>0.5</v>
      </c>
      <c r="N36" s="145">
        <v>2.5</v>
      </c>
      <c r="O36" s="146">
        <f ca="1">compare_table_calc!O36</f>
        <v>0.7</v>
      </c>
      <c r="P36" s="87">
        <f ca="1">compare_table_calc!P36</f>
        <v>5.8</v>
      </c>
      <c r="Q36" s="145">
        <v>14.5</v>
      </c>
      <c r="R36" s="146">
        <f ca="1">compare_table_calc!R36</f>
        <v>11.5</v>
      </c>
      <c r="S36" s="69"/>
      <c r="T36" s="69"/>
      <c r="U36" s="69"/>
      <c r="V36" s="69"/>
      <c r="W36" s="69"/>
      <c r="X36" s="69"/>
      <c r="Y36" s="69"/>
      <c r="Z36" s="69"/>
      <c r="AA36" s="69"/>
      <c r="AB36" s="69"/>
      <c r="AC36" s="69"/>
      <c r="AD36" s="69"/>
      <c r="AE36" s="69"/>
      <c r="AF36" s="69"/>
      <c r="AG36" s="69"/>
      <c r="AH36" s="69"/>
      <c r="AI36" s="69"/>
      <c r="AJ36" s="69"/>
      <c r="AK36" s="69"/>
      <c r="AL36" s="69"/>
      <c r="AM36" s="69"/>
    </row>
    <row r="37" spans="1:39" x14ac:dyDescent="0.25">
      <c r="A37" s="69"/>
      <c r="B37" s="69"/>
      <c r="C37" s="69"/>
      <c r="D37" s="69"/>
      <c r="E37" s="37">
        <v>3050</v>
      </c>
      <c r="F37" s="44" t="s">
        <v>101</v>
      </c>
      <c r="G37" s="87">
        <f ca="1">compare_table_calc!G37</f>
        <v>19.7</v>
      </c>
      <c r="H37" s="145">
        <v>30.1</v>
      </c>
      <c r="I37" s="146">
        <f ca="1">compare_table_calc!I37</f>
        <v>33.1</v>
      </c>
      <c r="J37" s="87">
        <f ca="1">compare_table_calc!J37</f>
        <v>17.5</v>
      </c>
      <c r="K37" s="145">
        <v>27.3</v>
      </c>
      <c r="L37" s="146">
        <f ca="1">compare_table_calc!L37</f>
        <v>29.5</v>
      </c>
      <c r="M37" s="87">
        <f ca="1">compare_table_calc!M37</f>
        <v>-2.2000000000000002</v>
      </c>
      <c r="N37" s="145">
        <v>-2.8</v>
      </c>
      <c r="O37" s="146">
        <f ca="1">compare_table_calc!O37</f>
        <v>-3.6</v>
      </c>
      <c r="P37" s="87">
        <f ca="1">compare_table_calc!P37</f>
        <v>16.899999999999999</v>
      </c>
      <c r="Q37" s="145">
        <v>25.8</v>
      </c>
      <c r="R37" s="146">
        <f ca="1">compare_table_calc!R37</f>
        <v>28.4</v>
      </c>
      <c r="S37" s="69"/>
      <c r="T37" s="69"/>
      <c r="U37" s="69"/>
      <c r="V37" s="69"/>
      <c r="W37" s="69"/>
      <c r="X37" s="69"/>
      <c r="Y37" s="69"/>
      <c r="Z37" s="69"/>
      <c r="AA37" s="69"/>
      <c r="AB37" s="69"/>
      <c r="AC37" s="69"/>
      <c r="AD37" s="69"/>
      <c r="AE37" s="69"/>
      <c r="AF37" s="69"/>
      <c r="AG37" s="69"/>
      <c r="AH37" s="69"/>
      <c r="AI37" s="69"/>
      <c r="AJ37" s="69"/>
      <c r="AK37" s="69"/>
      <c r="AL37" s="69"/>
      <c r="AM37" s="69"/>
    </row>
    <row r="38" spans="1:39" x14ac:dyDescent="0.25">
      <c r="A38" s="69"/>
      <c r="B38" s="69"/>
      <c r="C38" s="69"/>
      <c r="D38" s="69"/>
      <c r="E38" s="37">
        <v>3060</v>
      </c>
      <c r="F38" s="44" t="s">
        <v>102</v>
      </c>
      <c r="G38" s="87">
        <f ca="1">compare_table_calc!G38</f>
        <v>73.2</v>
      </c>
      <c r="H38" s="145">
        <v>69</v>
      </c>
      <c r="I38" s="146">
        <f ca="1">compare_table_calc!I38</f>
        <v>66.5</v>
      </c>
      <c r="J38" s="87">
        <f ca="1">compare_table_calc!J38</f>
        <v>74.900000000000006</v>
      </c>
      <c r="K38" s="145">
        <v>68.5</v>
      </c>
      <c r="L38" s="146">
        <f ca="1">compare_table_calc!L38</f>
        <v>67.599999999999994</v>
      </c>
      <c r="M38" s="87">
        <f ca="1">compare_table_calc!M38</f>
        <v>1.7</v>
      </c>
      <c r="N38" s="145">
        <v>-0.5</v>
      </c>
      <c r="O38" s="146">
        <f ca="1">compare_table_calc!O38</f>
        <v>1.1000000000000001</v>
      </c>
      <c r="P38" s="87">
        <f ca="1">compare_table_calc!P38</f>
        <v>75.599999999999994</v>
      </c>
      <c r="Q38" s="145">
        <v>68.5</v>
      </c>
      <c r="R38" s="146">
        <f ca="1">compare_table_calc!R38</f>
        <v>67.2</v>
      </c>
      <c r="S38" s="69"/>
      <c r="T38" s="69"/>
      <c r="U38" s="69"/>
      <c r="V38" s="69"/>
      <c r="W38" s="69"/>
      <c r="X38" s="69"/>
      <c r="Y38" s="69"/>
      <c r="Z38" s="69"/>
      <c r="AA38" s="69"/>
      <c r="AB38" s="69"/>
      <c r="AC38" s="69"/>
      <c r="AD38" s="69"/>
      <c r="AE38" s="69"/>
      <c r="AF38" s="69"/>
      <c r="AG38" s="69"/>
      <c r="AH38" s="69"/>
      <c r="AI38" s="69"/>
      <c r="AJ38" s="69"/>
      <c r="AK38" s="69"/>
      <c r="AL38" s="69"/>
      <c r="AM38" s="69"/>
    </row>
    <row r="39" spans="1:39" ht="15.75" customHeight="1" thickBot="1" x14ac:dyDescent="0.3">
      <c r="A39" s="69"/>
      <c r="B39" s="69"/>
      <c r="C39" s="69"/>
      <c r="D39" s="69"/>
      <c r="E39" s="39">
        <v>3070</v>
      </c>
      <c r="F39" s="45" t="s">
        <v>106</v>
      </c>
      <c r="G39" s="148" t="str">
        <f ca="1">compare_table_calc!G39</f>
        <v xml:space="preserve"> </v>
      </c>
      <c r="H39" s="149"/>
      <c r="I39" s="150" t="str">
        <f ca="1">compare_table_calc!I39</f>
        <v xml:space="preserve"> </v>
      </c>
      <c r="J39" s="148">
        <f ca="1">compare_table_calc!J39</f>
        <v>85.4</v>
      </c>
      <c r="K39" s="149">
        <v>82.3</v>
      </c>
      <c r="L39" s="150">
        <f ca="1">compare_table_calc!L39</f>
        <v>85</v>
      </c>
      <c r="M39" s="148" t="str">
        <f ca="1">compare_table_calc!M39</f>
        <v xml:space="preserve"> </v>
      </c>
      <c r="N39" s="149"/>
      <c r="O39" s="150" t="str">
        <f ca="1">compare_table_calc!O39</f>
        <v xml:space="preserve"> </v>
      </c>
      <c r="P39" s="148" t="str">
        <f ca="1">compare_table_calc!P39</f>
        <v xml:space="preserve"> </v>
      </c>
      <c r="Q39" s="149"/>
      <c r="R39" s="150" t="str">
        <f ca="1">compare_table_calc!R39</f>
        <v xml:space="preserve"> </v>
      </c>
      <c r="S39" s="69"/>
      <c r="T39" s="69"/>
      <c r="U39" s="69"/>
      <c r="V39" s="69"/>
      <c r="W39" s="69"/>
      <c r="X39" s="69"/>
      <c r="Y39" s="69"/>
      <c r="Z39" s="69"/>
      <c r="AA39" s="69"/>
      <c r="AB39" s="69"/>
      <c r="AC39" s="69"/>
      <c r="AD39" s="69"/>
      <c r="AE39" s="69"/>
      <c r="AF39" s="69"/>
      <c r="AG39" s="69"/>
      <c r="AH39" s="69"/>
      <c r="AI39" s="69"/>
      <c r="AJ39" s="69"/>
      <c r="AK39" s="69"/>
      <c r="AL39" s="69"/>
      <c r="AM39" s="69"/>
    </row>
    <row r="40" spans="1:39" x14ac:dyDescent="0.25">
      <c r="A40" s="69"/>
      <c r="B40" s="69"/>
      <c r="C40" s="69"/>
      <c r="D40" s="69"/>
      <c r="E40" s="71" t="s">
        <v>236</v>
      </c>
      <c r="F40" s="69"/>
      <c r="G40" s="151"/>
      <c r="H40" s="152"/>
      <c r="I40" s="152"/>
      <c r="J40" s="152"/>
      <c r="K40" s="152"/>
      <c r="L40" s="152"/>
      <c r="M40" s="152"/>
      <c r="N40" s="152"/>
      <c r="O40" s="152"/>
      <c r="P40" s="152"/>
      <c r="Q40" s="152"/>
      <c r="R40" s="152"/>
      <c r="S40" s="69"/>
      <c r="T40" s="69"/>
      <c r="U40" s="69"/>
      <c r="V40" s="69"/>
      <c r="W40" s="69"/>
      <c r="X40" s="69"/>
      <c r="Y40" s="69"/>
      <c r="Z40" s="69"/>
      <c r="AA40" s="69"/>
      <c r="AB40" s="69"/>
      <c r="AC40" s="69"/>
      <c r="AD40" s="69"/>
      <c r="AE40" s="69"/>
      <c r="AF40" s="69"/>
      <c r="AG40" s="69"/>
      <c r="AH40" s="69"/>
      <c r="AI40" s="69"/>
      <c r="AJ40" s="69"/>
      <c r="AK40" s="69"/>
      <c r="AL40" s="69"/>
      <c r="AM40" s="69"/>
    </row>
    <row r="41" spans="1:39" x14ac:dyDescent="0.25">
      <c r="A41" s="69"/>
      <c r="B41" s="69"/>
      <c r="C41" s="69"/>
      <c r="D41" s="69"/>
      <c r="E41" s="69"/>
      <c r="F41" s="69"/>
      <c r="G41" s="151"/>
      <c r="H41" s="152"/>
      <c r="I41" s="152"/>
      <c r="J41" s="152"/>
      <c r="K41" s="152"/>
      <c r="L41" s="152"/>
      <c r="M41" s="152"/>
      <c r="N41" s="152"/>
      <c r="O41" s="152"/>
      <c r="P41" s="152"/>
      <c r="Q41" s="152"/>
      <c r="R41" s="152"/>
      <c r="S41" s="69"/>
      <c r="T41" s="69"/>
      <c r="U41" s="69"/>
      <c r="V41" s="69"/>
      <c r="W41" s="69"/>
      <c r="X41" s="69"/>
      <c r="Y41" s="69"/>
      <c r="Z41" s="69"/>
      <c r="AA41" s="69"/>
      <c r="AB41" s="69"/>
      <c r="AC41" s="69"/>
      <c r="AD41" s="69"/>
      <c r="AE41" s="69"/>
      <c r="AF41" s="69"/>
      <c r="AG41" s="69"/>
      <c r="AH41" s="69"/>
      <c r="AI41" s="69"/>
      <c r="AJ41" s="69"/>
      <c r="AK41" s="69"/>
      <c r="AL41" s="69"/>
      <c r="AM41" s="69"/>
    </row>
    <row r="42" spans="1:39" x14ac:dyDescent="0.25">
      <c r="A42" s="69"/>
      <c r="B42" s="69"/>
      <c r="C42" s="69"/>
      <c r="D42" s="69"/>
      <c r="E42" s="69"/>
      <c r="F42" s="69"/>
      <c r="G42" s="151"/>
      <c r="H42" s="152"/>
      <c r="I42" s="152"/>
      <c r="J42" s="152"/>
      <c r="K42" s="152"/>
      <c r="L42" s="152"/>
      <c r="M42" s="152"/>
      <c r="N42" s="152"/>
      <c r="O42" s="152"/>
      <c r="P42" s="152"/>
      <c r="Q42" s="152"/>
      <c r="R42" s="152"/>
      <c r="S42" s="69"/>
      <c r="T42" s="69"/>
      <c r="U42" s="69"/>
      <c r="V42" s="69"/>
      <c r="W42" s="69"/>
      <c r="X42" s="69"/>
      <c r="Y42" s="69"/>
      <c r="Z42" s="69"/>
      <c r="AA42" s="69"/>
      <c r="AB42" s="69"/>
      <c r="AC42" s="69"/>
      <c r="AD42" s="69"/>
      <c r="AE42" s="69"/>
      <c r="AF42" s="69"/>
      <c r="AG42" s="69"/>
      <c r="AH42" s="69"/>
      <c r="AI42" s="69"/>
      <c r="AJ42" s="69"/>
      <c r="AK42" s="69"/>
      <c r="AL42" s="69"/>
      <c r="AM42" s="69"/>
    </row>
    <row r="43" spans="1:39" x14ac:dyDescent="0.25">
      <c r="A43" s="69"/>
      <c r="B43" s="69"/>
      <c r="C43" s="69"/>
      <c r="D43" s="69"/>
      <c r="E43" s="69"/>
      <c r="F43" s="69"/>
      <c r="G43" s="151"/>
      <c r="H43" s="152"/>
      <c r="I43" s="152"/>
      <c r="J43" s="152"/>
      <c r="K43" s="152"/>
      <c r="L43" s="152"/>
      <c r="M43" s="152"/>
      <c r="N43" s="152"/>
      <c r="O43" s="152"/>
      <c r="P43" s="152"/>
      <c r="Q43" s="152"/>
      <c r="R43" s="152"/>
      <c r="S43" s="69"/>
      <c r="T43" s="69"/>
      <c r="U43" s="69"/>
      <c r="V43" s="69"/>
      <c r="W43" s="69"/>
      <c r="X43" s="69"/>
      <c r="Y43" s="69"/>
      <c r="Z43" s="69"/>
      <c r="AA43" s="69"/>
      <c r="AB43" s="69"/>
      <c r="AC43" s="69"/>
      <c r="AD43" s="69"/>
      <c r="AE43" s="69"/>
      <c r="AF43" s="69"/>
      <c r="AG43" s="69"/>
      <c r="AH43" s="69"/>
      <c r="AI43" s="69"/>
      <c r="AJ43" s="69"/>
      <c r="AK43" s="69"/>
      <c r="AL43" s="69"/>
      <c r="AM43" s="69"/>
    </row>
    <row r="44" spans="1:39" x14ac:dyDescent="0.25">
      <c r="A44" s="69"/>
      <c r="B44" s="69"/>
      <c r="C44" s="69"/>
      <c r="D44" s="69"/>
      <c r="E44" s="69"/>
      <c r="F44" s="69"/>
      <c r="G44" s="151"/>
      <c r="H44" s="152"/>
      <c r="I44" s="152"/>
      <c r="J44" s="152"/>
      <c r="K44" s="152"/>
      <c r="L44" s="152"/>
      <c r="M44" s="152"/>
      <c r="N44" s="152"/>
      <c r="O44" s="152"/>
      <c r="P44" s="152"/>
      <c r="Q44" s="152"/>
      <c r="R44" s="152"/>
      <c r="S44" s="69"/>
      <c r="T44" s="69"/>
      <c r="U44" s="69"/>
      <c r="V44" s="69"/>
      <c r="W44" s="69"/>
      <c r="X44" s="69"/>
      <c r="Y44" s="69"/>
      <c r="Z44" s="69"/>
      <c r="AA44" s="69"/>
      <c r="AB44" s="69"/>
      <c r="AC44" s="69"/>
      <c r="AD44" s="69"/>
      <c r="AE44" s="69"/>
      <c r="AF44" s="69"/>
      <c r="AG44" s="69"/>
      <c r="AH44" s="69"/>
      <c r="AI44" s="69"/>
      <c r="AJ44" s="69"/>
      <c r="AK44" s="69"/>
      <c r="AL44" s="69"/>
      <c r="AM44" s="69"/>
    </row>
    <row r="45" spans="1:39" x14ac:dyDescent="0.25">
      <c r="A45" s="69"/>
      <c r="B45" s="69"/>
      <c r="C45" s="69"/>
      <c r="D45" s="69"/>
      <c r="E45" s="69"/>
      <c r="F45" s="69"/>
      <c r="G45" s="151"/>
      <c r="H45" s="152"/>
      <c r="I45" s="152"/>
      <c r="J45" s="152"/>
      <c r="K45" s="152"/>
      <c r="L45" s="152"/>
      <c r="M45" s="152"/>
      <c r="N45" s="152"/>
      <c r="O45" s="152"/>
      <c r="P45" s="152"/>
      <c r="Q45" s="152"/>
      <c r="R45" s="152"/>
      <c r="S45" s="69"/>
      <c r="T45" s="69"/>
      <c r="U45" s="69"/>
      <c r="V45" s="69"/>
      <c r="W45" s="69"/>
      <c r="X45" s="69"/>
      <c r="Y45" s="69"/>
      <c r="Z45" s="69"/>
      <c r="AA45" s="69"/>
      <c r="AB45" s="69"/>
      <c r="AC45" s="69"/>
      <c r="AD45" s="69"/>
      <c r="AE45" s="69"/>
      <c r="AF45" s="69"/>
      <c r="AG45" s="69"/>
      <c r="AH45" s="69"/>
      <c r="AI45" s="69"/>
      <c r="AJ45" s="69"/>
      <c r="AK45" s="69"/>
      <c r="AL45" s="69"/>
      <c r="AM45" s="69"/>
    </row>
    <row r="46" spans="1:39" x14ac:dyDescent="0.25">
      <c r="A46" s="69"/>
      <c r="B46" s="69"/>
      <c r="C46" s="69"/>
      <c r="D46" s="69"/>
      <c r="E46" s="69"/>
      <c r="F46" s="69"/>
      <c r="G46" s="151"/>
      <c r="H46" s="152"/>
      <c r="I46" s="152"/>
      <c r="J46" s="152"/>
      <c r="K46" s="152"/>
      <c r="L46" s="152"/>
      <c r="M46" s="152"/>
      <c r="N46" s="152"/>
      <c r="O46" s="152"/>
      <c r="P46" s="152"/>
      <c r="Q46" s="152"/>
      <c r="R46" s="152"/>
      <c r="S46" s="69"/>
      <c r="T46" s="69"/>
      <c r="U46" s="69"/>
      <c r="V46" s="69"/>
      <c r="W46" s="69"/>
      <c r="X46" s="69"/>
      <c r="Y46" s="69"/>
      <c r="Z46" s="69"/>
      <c r="AA46" s="69"/>
      <c r="AB46" s="69"/>
      <c r="AC46" s="69"/>
      <c r="AD46" s="69"/>
      <c r="AE46" s="69"/>
      <c r="AF46" s="69"/>
      <c r="AG46" s="69"/>
      <c r="AH46" s="69"/>
      <c r="AI46" s="69"/>
      <c r="AJ46" s="69"/>
      <c r="AK46" s="69"/>
      <c r="AL46" s="69"/>
      <c r="AM46" s="69"/>
    </row>
    <row r="47" spans="1:39" x14ac:dyDescent="0.25">
      <c r="A47" s="69"/>
      <c r="B47" s="69"/>
      <c r="C47" s="69"/>
      <c r="D47" s="69"/>
      <c r="E47" s="69"/>
      <c r="F47" s="69"/>
      <c r="G47" s="151"/>
      <c r="H47" s="152"/>
      <c r="I47" s="152"/>
      <c r="J47" s="152"/>
      <c r="K47" s="152"/>
      <c r="L47" s="152"/>
      <c r="M47" s="152"/>
      <c r="N47" s="152"/>
      <c r="O47" s="152"/>
      <c r="P47" s="152"/>
      <c r="Q47" s="152"/>
      <c r="R47" s="152"/>
      <c r="S47" s="69"/>
      <c r="T47" s="69"/>
      <c r="U47" s="69"/>
      <c r="V47" s="69"/>
      <c r="W47" s="69"/>
      <c r="X47" s="69"/>
      <c r="Y47" s="69"/>
      <c r="Z47" s="69"/>
      <c r="AA47" s="69"/>
      <c r="AB47" s="69"/>
      <c r="AC47" s="69"/>
      <c r="AD47" s="69"/>
      <c r="AE47" s="69"/>
      <c r="AF47" s="69"/>
      <c r="AG47" s="69"/>
      <c r="AH47" s="69"/>
      <c r="AI47" s="69"/>
      <c r="AJ47" s="69"/>
      <c r="AK47" s="69"/>
      <c r="AL47" s="69"/>
      <c r="AM47" s="69"/>
    </row>
    <row r="48" spans="1:39" x14ac:dyDescent="0.25">
      <c r="A48" s="69"/>
      <c r="B48" s="69"/>
      <c r="C48" s="69"/>
      <c r="D48" s="69"/>
      <c r="E48" s="69"/>
      <c r="F48" s="69"/>
      <c r="G48" s="151"/>
      <c r="H48" s="152"/>
      <c r="I48" s="152"/>
      <c r="J48" s="152"/>
      <c r="K48" s="152"/>
      <c r="L48" s="152"/>
      <c r="M48" s="152"/>
      <c r="N48" s="152"/>
      <c r="O48" s="152"/>
      <c r="P48" s="152"/>
      <c r="Q48" s="152"/>
      <c r="R48" s="152"/>
      <c r="S48" s="69"/>
      <c r="T48" s="69"/>
      <c r="U48" s="69"/>
      <c r="V48" s="69"/>
      <c r="W48" s="69"/>
      <c r="X48" s="69"/>
      <c r="Y48" s="69"/>
      <c r="Z48" s="69"/>
      <c r="AA48" s="69"/>
      <c r="AB48" s="69"/>
      <c r="AC48" s="69"/>
      <c r="AD48" s="69"/>
      <c r="AE48" s="69"/>
      <c r="AF48" s="69"/>
      <c r="AG48" s="69"/>
      <c r="AH48" s="69"/>
      <c r="AI48" s="69"/>
      <c r="AJ48" s="69"/>
      <c r="AK48" s="69"/>
      <c r="AL48" s="69"/>
      <c r="AM48" s="69"/>
    </row>
    <row r="49" spans="1:39" x14ac:dyDescent="0.25">
      <c r="A49" s="69"/>
      <c r="B49" s="69"/>
      <c r="C49" s="69"/>
      <c r="D49" s="69"/>
      <c r="E49" s="69"/>
      <c r="F49" s="69"/>
      <c r="G49" s="151"/>
      <c r="H49" s="152"/>
      <c r="I49" s="152"/>
      <c r="J49" s="152"/>
      <c r="K49" s="152"/>
      <c r="L49" s="152"/>
      <c r="M49" s="152"/>
      <c r="N49" s="152"/>
      <c r="O49" s="152"/>
      <c r="P49" s="152"/>
      <c r="Q49" s="152"/>
      <c r="R49" s="152"/>
      <c r="S49" s="69"/>
      <c r="T49" s="69"/>
      <c r="U49" s="69"/>
      <c r="V49" s="69"/>
      <c r="W49" s="69"/>
      <c r="X49" s="69"/>
      <c r="Y49" s="69"/>
      <c r="Z49" s="69"/>
      <c r="AA49" s="69"/>
      <c r="AB49" s="69"/>
      <c r="AC49" s="69"/>
      <c r="AD49" s="69"/>
      <c r="AE49" s="69"/>
      <c r="AF49" s="69"/>
      <c r="AG49" s="69"/>
      <c r="AH49" s="69"/>
      <c r="AI49" s="69"/>
      <c r="AJ49" s="69"/>
      <c r="AK49" s="69"/>
      <c r="AL49" s="69"/>
      <c r="AM49" s="69"/>
    </row>
    <row r="50" spans="1:39" x14ac:dyDescent="0.25">
      <c r="A50" s="69"/>
      <c r="B50" s="69"/>
      <c r="C50" s="69"/>
      <c r="D50" s="69"/>
      <c r="E50" s="69"/>
      <c r="F50" s="69"/>
      <c r="G50" s="151"/>
      <c r="H50" s="152"/>
      <c r="I50" s="152"/>
      <c r="J50" s="152"/>
      <c r="K50" s="152"/>
      <c r="L50" s="152"/>
      <c r="M50" s="152"/>
      <c r="N50" s="152"/>
      <c r="O50" s="152"/>
      <c r="P50" s="152"/>
      <c r="Q50" s="152"/>
      <c r="R50" s="152"/>
      <c r="S50" s="69"/>
      <c r="T50" s="69"/>
      <c r="U50" s="69"/>
      <c r="V50" s="69"/>
      <c r="W50" s="69"/>
      <c r="X50" s="69"/>
      <c r="Y50" s="69"/>
      <c r="Z50" s="69"/>
      <c r="AA50" s="69"/>
      <c r="AB50" s="69"/>
      <c r="AC50" s="69"/>
      <c r="AD50" s="69"/>
      <c r="AE50" s="69"/>
      <c r="AF50" s="69"/>
      <c r="AG50" s="69"/>
      <c r="AH50" s="69"/>
      <c r="AI50" s="69"/>
      <c r="AJ50" s="69"/>
      <c r="AK50" s="69"/>
      <c r="AL50" s="69"/>
      <c r="AM50" s="69"/>
    </row>
    <row r="51" spans="1:39" x14ac:dyDescent="0.25">
      <c r="A51" s="69"/>
      <c r="B51" s="69"/>
      <c r="C51" s="69"/>
      <c r="D51" s="69"/>
      <c r="E51" s="69"/>
      <c r="F51" s="69"/>
      <c r="G51" s="151"/>
      <c r="H51" s="152"/>
      <c r="I51" s="152"/>
      <c r="J51" s="152"/>
      <c r="K51" s="152"/>
      <c r="L51" s="152"/>
      <c r="M51" s="152"/>
      <c r="N51" s="152"/>
      <c r="O51" s="152"/>
      <c r="P51" s="152"/>
      <c r="Q51" s="152"/>
      <c r="R51" s="152"/>
      <c r="S51" s="69"/>
      <c r="T51" s="69"/>
      <c r="U51" s="69"/>
      <c r="V51" s="69"/>
      <c r="W51" s="69"/>
      <c r="X51" s="69"/>
      <c r="Y51" s="69"/>
      <c r="Z51" s="69"/>
      <c r="AA51" s="69"/>
      <c r="AB51" s="69"/>
      <c r="AC51" s="69"/>
      <c r="AD51" s="69"/>
      <c r="AE51" s="69"/>
      <c r="AF51" s="69"/>
      <c r="AG51" s="69"/>
      <c r="AH51" s="69"/>
      <c r="AI51" s="69"/>
      <c r="AJ51" s="69"/>
      <c r="AK51" s="69"/>
      <c r="AL51" s="69"/>
      <c r="AM51" s="69"/>
    </row>
    <row r="52" spans="1:39" x14ac:dyDescent="0.25">
      <c r="A52" s="69"/>
      <c r="B52" s="69"/>
      <c r="C52" s="69"/>
      <c r="D52" s="69"/>
      <c r="E52" s="69"/>
      <c r="F52" s="69"/>
      <c r="G52" s="151"/>
      <c r="H52" s="152"/>
      <c r="I52" s="152"/>
      <c r="J52" s="152"/>
      <c r="K52" s="152"/>
      <c r="L52" s="152"/>
      <c r="M52" s="152"/>
      <c r="N52" s="152"/>
      <c r="O52" s="152"/>
      <c r="P52" s="152"/>
      <c r="Q52" s="152"/>
      <c r="R52" s="152"/>
      <c r="S52" s="69"/>
      <c r="T52" s="69"/>
      <c r="U52" s="69"/>
      <c r="V52" s="69"/>
      <c r="W52" s="69"/>
      <c r="X52" s="69"/>
      <c r="Y52" s="69"/>
      <c r="Z52" s="69"/>
      <c r="AA52" s="69"/>
      <c r="AB52" s="69"/>
      <c r="AC52" s="69"/>
      <c r="AD52" s="69"/>
      <c r="AE52" s="69"/>
      <c r="AF52" s="69"/>
      <c r="AG52" s="69"/>
      <c r="AH52" s="69"/>
      <c r="AI52" s="69"/>
      <c r="AJ52" s="69"/>
      <c r="AK52" s="69"/>
      <c r="AL52" s="69"/>
      <c r="AM52" s="69"/>
    </row>
    <row r="53" spans="1:39" x14ac:dyDescent="0.25">
      <c r="A53" s="69"/>
      <c r="B53" s="69"/>
      <c r="C53" s="69"/>
      <c r="D53" s="69"/>
      <c r="E53" s="69"/>
      <c r="F53" s="69"/>
      <c r="G53" s="151"/>
      <c r="H53" s="152"/>
      <c r="I53" s="152"/>
      <c r="J53" s="152"/>
      <c r="K53" s="152"/>
      <c r="L53" s="152"/>
      <c r="M53" s="152"/>
      <c r="N53" s="152"/>
      <c r="O53" s="152"/>
      <c r="P53" s="152"/>
      <c r="Q53" s="152"/>
      <c r="R53" s="152"/>
      <c r="S53" s="69"/>
      <c r="T53" s="69"/>
      <c r="U53" s="69"/>
      <c r="V53" s="69"/>
      <c r="W53" s="69"/>
      <c r="X53" s="69"/>
      <c r="Y53" s="69"/>
      <c r="Z53" s="69"/>
      <c r="AA53" s="69"/>
      <c r="AB53" s="69"/>
      <c r="AC53" s="69"/>
      <c r="AD53" s="69"/>
      <c r="AE53" s="69"/>
      <c r="AF53" s="69"/>
      <c r="AG53" s="69"/>
      <c r="AH53" s="69"/>
      <c r="AI53" s="69"/>
      <c r="AJ53" s="69"/>
      <c r="AK53" s="69"/>
      <c r="AL53" s="69"/>
      <c r="AM53" s="69"/>
    </row>
    <row r="54" spans="1:39" x14ac:dyDescent="0.25">
      <c r="A54" s="69"/>
      <c r="B54" s="69"/>
      <c r="C54" s="69"/>
      <c r="D54" s="69"/>
      <c r="E54" s="69"/>
      <c r="F54" s="69"/>
      <c r="G54" s="151"/>
      <c r="H54" s="152"/>
      <c r="I54" s="152"/>
      <c r="J54" s="152"/>
      <c r="K54" s="152"/>
      <c r="L54" s="152"/>
      <c r="M54" s="152"/>
      <c r="N54" s="152"/>
      <c r="O54" s="152"/>
      <c r="P54" s="152"/>
      <c r="Q54" s="152"/>
      <c r="R54" s="152"/>
      <c r="S54" s="69"/>
      <c r="T54" s="69"/>
      <c r="U54" s="69"/>
      <c r="V54" s="69"/>
      <c r="W54" s="69"/>
      <c r="X54" s="69"/>
      <c r="Y54" s="69"/>
      <c r="Z54" s="69"/>
      <c r="AA54" s="69"/>
      <c r="AB54" s="69"/>
      <c r="AC54" s="69"/>
      <c r="AD54" s="69"/>
      <c r="AE54" s="69"/>
      <c r="AF54" s="69"/>
      <c r="AG54" s="69"/>
      <c r="AH54" s="69"/>
      <c r="AI54" s="69"/>
      <c r="AJ54" s="69"/>
      <c r="AK54" s="69"/>
      <c r="AL54" s="69"/>
      <c r="AM54" s="69"/>
    </row>
    <row r="55" spans="1:39" x14ac:dyDescent="0.25">
      <c r="A55" s="69"/>
      <c r="B55" s="69"/>
      <c r="C55" s="69"/>
      <c r="D55" s="69"/>
      <c r="E55" s="69"/>
      <c r="F55" s="69"/>
      <c r="G55" s="151"/>
      <c r="H55" s="152"/>
      <c r="I55" s="152"/>
      <c r="J55" s="152"/>
      <c r="K55" s="152"/>
      <c r="L55" s="152"/>
      <c r="M55" s="152"/>
      <c r="N55" s="152"/>
      <c r="O55" s="152"/>
      <c r="P55" s="152"/>
      <c r="Q55" s="152"/>
      <c r="R55" s="152"/>
      <c r="S55" s="69"/>
      <c r="T55" s="69"/>
      <c r="U55" s="69"/>
      <c r="V55" s="69"/>
      <c r="W55" s="69"/>
      <c r="X55" s="69"/>
      <c r="Y55" s="69"/>
      <c r="Z55" s="69"/>
      <c r="AA55" s="69"/>
      <c r="AB55" s="69"/>
      <c r="AC55" s="69"/>
      <c r="AD55" s="69"/>
      <c r="AE55" s="69"/>
      <c r="AF55" s="69"/>
      <c r="AG55" s="69"/>
      <c r="AH55" s="69"/>
      <c r="AI55" s="69"/>
      <c r="AJ55" s="69"/>
      <c r="AK55" s="69"/>
      <c r="AL55" s="69"/>
      <c r="AM55" s="69"/>
    </row>
    <row r="56" spans="1:39" x14ac:dyDescent="0.25">
      <c r="A56" s="69"/>
      <c r="B56" s="69"/>
      <c r="C56" s="69"/>
      <c r="D56" s="69"/>
      <c r="E56" s="69"/>
      <c r="F56" s="69"/>
      <c r="G56" s="151"/>
      <c r="H56" s="152"/>
      <c r="I56" s="152"/>
      <c r="J56" s="152"/>
      <c r="K56" s="152"/>
      <c r="L56" s="152"/>
      <c r="M56" s="152"/>
      <c r="N56" s="152"/>
      <c r="O56" s="152"/>
      <c r="P56" s="152"/>
      <c r="Q56" s="152"/>
      <c r="R56" s="152"/>
      <c r="S56" s="69"/>
      <c r="T56" s="69"/>
      <c r="U56" s="69"/>
      <c r="V56" s="69"/>
      <c r="W56" s="69"/>
      <c r="X56" s="69"/>
      <c r="Y56" s="69"/>
      <c r="Z56" s="69"/>
      <c r="AA56" s="69"/>
      <c r="AB56" s="69"/>
      <c r="AC56" s="69"/>
      <c r="AD56" s="69"/>
      <c r="AE56" s="69"/>
      <c r="AF56" s="69"/>
      <c r="AG56" s="69"/>
      <c r="AH56" s="69"/>
      <c r="AI56" s="69"/>
      <c r="AJ56" s="69"/>
      <c r="AK56" s="69"/>
      <c r="AL56" s="69"/>
      <c r="AM56" s="69"/>
    </row>
    <row r="57" spans="1:39" x14ac:dyDescent="0.25">
      <c r="A57" s="69"/>
      <c r="B57" s="69"/>
      <c r="C57" s="69"/>
      <c r="D57" s="69"/>
      <c r="E57" s="69"/>
      <c r="F57" s="69"/>
      <c r="G57" s="151"/>
      <c r="H57" s="152"/>
      <c r="I57" s="152"/>
      <c r="J57" s="152"/>
      <c r="K57" s="152"/>
      <c r="L57" s="152"/>
      <c r="M57" s="152"/>
      <c r="N57" s="152"/>
      <c r="O57" s="152"/>
      <c r="P57" s="152"/>
      <c r="Q57" s="152"/>
      <c r="R57" s="152"/>
      <c r="S57" s="69"/>
      <c r="T57" s="69"/>
      <c r="U57" s="69"/>
      <c r="V57" s="69"/>
      <c r="W57" s="69"/>
      <c r="X57" s="69"/>
      <c r="Y57" s="69"/>
      <c r="Z57" s="69"/>
      <c r="AA57" s="69"/>
      <c r="AB57" s="69"/>
      <c r="AC57" s="69"/>
      <c r="AD57" s="69"/>
      <c r="AE57" s="69"/>
      <c r="AF57" s="69"/>
      <c r="AG57" s="69"/>
      <c r="AH57" s="69"/>
      <c r="AI57" s="69"/>
      <c r="AJ57" s="69"/>
      <c r="AK57" s="69"/>
      <c r="AL57" s="69"/>
      <c r="AM57" s="69"/>
    </row>
    <row r="58" spans="1:39" x14ac:dyDescent="0.25">
      <c r="A58" s="69"/>
      <c r="B58" s="69"/>
      <c r="C58" s="69"/>
      <c r="D58" s="69"/>
      <c r="E58" s="69"/>
      <c r="F58" s="69"/>
      <c r="G58" s="151"/>
      <c r="H58" s="152"/>
      <c r="I58" s="152"/>
      <c r="J58" s="152"/>
      <c r="K58" s="152"/>
      <c r="L58" s="152"/>
      <c r="M58" s="152"/>
      <c r="N58" s="152"/>
      <c r="O58" s="152"/>
      <c r="P58" s="152"/>
      <c r="Q58" s="152"/>
      <c r="R58" s="152"/>
      <c r="S58" s="69"/>
      <c r="T58" s="69"/>
      <c r="U58" s="69"/>
      <c r="V58" s="69"/>
      <c r="W58" s="69"/>
      <c r="X58" s="69"/>
      <c r="Y58" s="69"/>
      <c r="Z58" s="69"/>
      <c r="AA58" s="69"/>
      <c r="AB58" s="69"/>
      <c r="AC58" s="69"/>
      <c r="AD58" s="69"/>
      <c r="AE58" s="69"/>
      <c r="AF58" s="69"/>
      <c r="AG58" s="69"/>
      <c r="AH58" s="69"/>
      <c r="AI58" s="69"/>
      <c r="AJ58" s="69"/>
      <c r="AK58" s="69"/>
      <c r="AL58" s="69"/>
      <c r="AM58" s="69"/>
    </row>
    <row r="59" spans="1:39" x14ac:dyDescent="0.25">
      <c r="A59" s="69"/>
      <c r="B59" s="69"/>
      <c r="C59" s="69"/>
      <c r="D59" s="69"/>
      <c r="E59" s="69"/>
      <c r="F59" s="69"/>
      <c r="G59" s="151"/>
      <c r="H59" s="152"/>
      <c r="I59" s="152"/>
      <c r="J59" s="152"/>
      <c r="K59" s="152"/>
      <c r="L59" s="152"/>
      <c r="M59" s="152"/>
      <c r="N59" s="152"/>
      <c r="O59" s="152"/>
      <c r="P59" s="152"/>
      <c r="Q59" s="152"/>
      <c r="R59" s="152"/>
      <c r="S59" s="69"/>
      <c r="T59" s="69"/>
      <c r="U59" s="69"/>
      <c r="V59" s="69"/>
      <c r="W59" s="69"/>
      <c r="X59" s="69"/>
      <c r="Y59" s="69"/>
      <c r="Z59" s="69"/>
      <c r="AA59" s="69"/>
      <c r="AB59" s="69"/>
      <c r="AC59" s="69"/>
      <c r="AD59" s="69"/>
      <c r="AE59" s="69"/>
      <c r="AF59" s="69"/>
      <c r="AG59" s="69"/>
      <c r="AH59" s="69"/>
      <c r="AI59" s="69"/>
      <c r="AJ59" s="69"/>
      <c r="AK59" s="69"/>
      <c r="AL59" s="69"/>
      <c r="AM59" s="69"/>
    </row>
    <row r="60" spans="1:39" x14ac:dyDescent="0.25">
      <c r="A60" s="69"/>
      <c r="B60" s="69"/>
      <c r="C60" s="69"/>
      <c r="D60" s="69"/>
      <c r="E60" s="69"/>
      <c r="F60" s="69"/>
      <c r="G60" s="151"/>
      <c r="H60" s="152"/>
      <c r="I60" s="152"/>
      <c r="J60" s="152"/>
      <c r="K60" s="152"/>
      <c r="L60" s="152"/>
      <c r="M60" s="152"/>
      <c r="N60" s="152"/>
      <c r="O60" s="152"/>
      <c r="P60" s="152"/>
      <c r="Q60" s="152"/>
      <c r="R60" s="152"/>
      <c r="S60" s="69"/>
      <c r="T60" s="69"/>
      <c r="U60" s="69"/>
      <c r="V60" s="69"/>
      <c r="W60" s="69"/>
      <c r="X60" s="69"/>
      <c r="Y60" s="69"/>
      <c r="Z60" s="69"/>
      <c r="AA60" s="69"/>
      <c r="AB60" s="69"/>
      <c r="AC60" s="69"/>
      <c r="AD60" s="69"/>
      <c r="AE60" s="69"/>
      <c r="AF60" s="69"/>
      <c r="AG60" s="69"/>
      <c r="AH60" s="69"/>
      <c r="AI60" s="69"/>
      <c r="AJ60" s="69"/>
      <c r="AK60" s="69"/>
      <c r="AL60" s="69"/>
      <c r="AM60" s="69"/>
    </row>
    <row r="61" spans="1:39" x14ac:dyDescent="0.25">
      <c r="A61" s="69"/>
      <c r="B61" s="69"/>
      <c r="C61" s="69"/>
      <c r="D61" s="69"/>
      <c r="E61" s="69"/>
      <c r="F61" s="69"/>
      <c r="G61" s="151"/>
      <c r="H61" s="152"/>
      <c r="I61" s="152"/>
      <c r="J61" s="152"/>
      <c r="K61" s="152"/>
      <c r="L61" s="152"/>
      <c r="M61" s="152"/>
      <c r="N61" s="152"/>
      <c r="O61" s="152"/>
      <c r="P61" s="152"/>
      <c r="Q61" s="152"/>
      <c r="R61" s="152"/>
      <c r="S61" s="69"/>
      <c r="T61" s="69"/>
      <c r="U61" s="69"/>
      <c r="V61" s="69"/>
      <c r="W61" s="69"/>
      <c r="X61" s="69"/>
      <c r="Y61" s="69"/>
      <c r="Z61" s="69"/>
      <c r="AA61" s="69"/>
      <c r="AB61" s="69"/>
      <c r="AC61" s="69"/>
      <c r="AD61" s="69"/>
      <c r="AE61" s="69"/>
      <c r="AF61" s="69"/>
      <c r="AG61" s="69"/>
      <c r="AH61" s="69"/>
      <c r="AI61" s="69"/>
      <c r="AJ61" s="69"/>
      <c r="AK61" s="69"/>
      <c r="AL61" s="69"/>
      <c r="AM61" s="69"/>
    </row>
    <row r="62" spans="1:39" x14ac:dyDescent="0.25">
      <c r="A62" s="69"/>
      <c r="B62" s="69"/>
      <c r="C62" s="69"/>
      <c r="D62" s="69"/>
      <c r="E62" s="69"/>
      <c r="F62" s="69"/>
      <c r="G62" s="151"/>
      <c r="H62" s="152"/>
      <c r="I62" s="152"/>
      <c r="J62" s="152"/>
      <c r="K62" s="152"/>
      <c r="L62" s="152"/>
      <c r="M62" s="152"/>
      <c r="N62" s="152"/>
      <c r="O62" s="152"/>
      <c r="P62" s="152"/>
      <c r="Q62" s="152"/>
      <c r="R62" s="152"/>
      <c r="S62" s="69"/>
      <c r="T62" s="69"/>
      <c r="U62" s="69"/>
      <c r="V62" s="69"/>
      <c r="W62" s="69"/>
      <c r="X62" s="69"/>
      <c r="Y62" s="69"/>
      <c r="Z62" s="69"/>
      <c r="AA62" s="69"/>
      <c r="AB62" s="69"/>
      <c r="AC62" s="69"/>
      <c r="AD62" s="69"/>
      <c r="AE62" s="69"/>
      <c r="AF62" s="69"/>
      <c r="AG62" s="69"/>
      <c r="AH62" s="69"/>
      <c r="AI62" s="69"/>
      <c r="AJ62" s="69"/>
      <c r="AK62" s="69"/>
      <c r="AL62" s="69"/>
      <c r="AM62" s="69"/>
    </row>
    <row r="63" spans="1:39" x14ac:dyDescent="0.25">
      <c r="A63" s="69"/>
      <c r="B63" s="69"/>
      <c r="C63" s="69"/>
      <c r="D63" s="69"/>
      <c r="E63" s="69"/>
      <c r="F63" s="69"/>
      <c r="G63" s="151"/>
      <c r="H63" s="152"/>
      <c r="I63" s="152"/>
      <c r="J63" s="152"/>
      <c r="K63" s="152"/>
      <c r="L63" s="152"/>
      <c r="M63" s="152"/>
      <c r="N63" s="152"/>
      <c r="O63" s="152"/>
      <c r="P63" s="152"/>
      <c r="Q63" s="152"/>
      <c r="R63" s="152"/>
      <c r="S63" s="69"/>
      <c r="T63" s="69"/>
      <c r="U63" s="69"/>
      <c r="V63" s="69"/>
      <c r="W63" s="69"/>
      <c r="X63" s="69"/>
      <c r="Y63" s="69"/>
      <c r="Z63" s="69"/>
      <c r="AA63" s="69"/>
      <c r="AB63" s="69"/>
      <c r="AC63" s="69"/>
      <c r="AD63" s="69"/>
      <c r="AE63" s="69"/>
      <c r="AF63" s="69"/>
      <c r="AG63" s="69"/>
      <c r="AH63" s="69"/>
      <c r="AI63" s="69"/>
      <c r="AJ63" s="69"/>
      <c r="AK63" s="69"/>
      <c r="AL63" s="69"/>
      <c r="AM63" s="69"/>
    </row>
    <row r="64" spans="1:39" x14ac:dyDescent="0.25">
      <c r="A64" s="69"/>
      <c r="B64" s="69"/>
      <c r="C64" s="69"/>
      <c r="D64" s="69"/>
      <c r="E64" s="69"/>
      <c r="F64" s="69"/>
      <c r="G64" s="151"/>
      <c r="H64" s="152"/>
      <c r="I64" s="152"/>
      <c r="J64" s="152"/>
      <c r="K64" s="152"/>
      <c r="L64" s="152"/>
      <c r="M64" s="152"/>
      <c r="N64" s="152"/>
      <c r="O64" s="152"/>
      <c r="P64" s="152"/>
      <c r="Q64" s="152"/>
      <c r="R64" s="152"/>
      <c r="S64" s="69"/>
      <c r="T64" s="69"/>
      <c r="U64" s="69"/>
      <c r="V64" s="69"/>
      <c r="W64" s="69"/>
      <c r="X64" s="69"/>
      <c r="Y64" s="69"/>
      <c r="Z64" s="69"/>
      <c r="AA64" s="69"/>
      <c r="AB64" s="69"/>
      <c r="AC64" s="69"/>
      <c r="AD64" s="69"/>
      <c r="AE64" s="69"/>
      <c r="AF64" s="69"/>
      <c r="AG64" s="69"/>
      <c r="AH64" s="69"/>
      <c r="AI64" s="69"/>
      <c r="AJ64" s="69"/>
      <c r="AK64" s="69"/>
      <c r="AL64" s="69"/>
      <c r="AM64" s="69"/>
    </row>
    <row r="65" spans="1:39" x14ac:dyDescent="0.25">
      <c r="A65" s="69"/>
      <c r="B65" s="69"/>
      <c r="C65" s="69"/>
      <c r="D65" s="69"/>
      <c r="E65" s="69"/>
      <c r="F65" s="69"/>
      <c r="G65" s="151"/>
      <c r="H65" s="152"/>
      <c r="I65" s="152"/>
      <c r="J65" s="152"/>
      <c r="K65" s="152"/>
      <c r="L65" s="152"/>
      <c r="M65" s="152"/>
      <c r="N65" s="152"/>
      <c r="O65" s="152"/>
      <c r="P65" s="152"/>
      <c r="Q65" s="152"/>
      <c r="R65" s="152"/>
      <c r="S65" s="69"/>
      <c r="T65" s="69"/>
      <c r="U65" s="69"/>
      <c r="V65" s="69"/>
      <c r="W65" s="69"/>
      <c r="X65" s="69"/>
      <c r="Y65" s="69"/>
      <c r="Z65" s="69"/>
      <c r="AA65" s="69"/>
      <c r="AB65" s="69"/>
      <c r="AC65" s="69"/>
      <c r="AD65" s="69"/>
      <c r="AE65" s="69"/>
      <c r="AF65" s="69"/>
      <c r="AG65" s="69"/>
      <c r="AH65" s="69"/>
      <c r="AI65" s="69"/>
      <c r="AJ65" s="69"/>
      <c r="AK65" s="69"/>
      <c r="AL65" s="69"/>
      <c r="AM65" s="69"/>
    </row>
    <row r="66" spans="1:39" x14ac:dyDescent="0.25">
      <c r="A66" s="69"/>
      <c r="B66" s="69"/>
      <c r="C66" s="69"/>
      <c r="D66" s="69"/>
      <c r="E66" s="69"/>
      <c r="F66" s="69"/>
      <c r="G66" s="151"/>
      <c r="H66" s="152"/>
      <c r="I66" s="152"/>
      <c r="J66" s="152"/>
      <c r="K66" s="152"/>
      <c r="L66" s="152"/>
      <c r="M66" s="152"/>
      <c r="N66" s="152"/>
      <c r="O66" s="152"/>
      <c r="P66" s="152"/>
      <c r="Q66" s="152"/>
      <c r="R66" s="152"/>
      <c r="S66" s="69"/>
      <c r="T66" s="69"/>
      <c r="U66" s="69"/>
      <c r="V66" s="69"/>
      <c r="W66" s="69"/>
      <c r="X66" s="69"/>
      <c r="Y66" s="69"/>
      <c r="Z66" s="69"/>
      <c r="AA66" s="69"/>
      <c r="AB66" s="69"/>
      <c r="AC66" s="69"/>
      <c r="AD66" s="69"/>
      <c r="AE66" s="69"/>
      <c r="AF66" s="69"/>
      <c r="AG66" s="69"/>
      <c r="AH66" s="69"/>
      <c r="AI66" s="69"/>
      <c r="AJ66" s="69"/>
      <c r="AK66" s="69"/>
      <c r="AL66" s="69"/>
      <c r="AM66" s="69"/>
    </row>
    <row r="67" spans="1:39" x14ac:dyDescent="0.25">
      <c r="A67" s="69"/>
      <c r="B67" s="69"/>
      <c r="C67" s="69"/>
      <c r="D67" s="69"/>
      <c r="E67" s="69"/>
      <c r="F67" s="69"/>
      <c r="G67" s="151"/>
      <c r="H67" s="152"/>
      <c r="I67" s="152"/>
      <c r="J67" s="152"/>
      <c r="K67" s="152"/>
      <c r="L67" s="152"/>
      <c r="M67" s="152"/>
      <c r="N67" s="152"/>
      <c r="O67" s="152"/>
      <c r="P67" s="152"/>
      <c r="Q67" s="152"/>
      <c r="R67" s="152"/>
      <c r="S67" s="69"/>
      <c r="T67" s="69"/>
      <c r="U67" s="69"/>
      <c r="V67" s="69"/>
      <c r="W67" s="69"/>
      <c r="X67" s="69"/>
      <c r="Y67" s="69"/>
      <c r="Z67" s="69"/>
      <c r="AA67" s="69"/>
      <c r="AB67" s="69"/>
      <c r="AC67" s="69"/>
      <c r="AD67" s="69"/>
      <c r="AE67" s="69"/>
      <c r="AF67" s="69"/>
      <c r="AG67" s="69"/>
      <c r="AH67" s="69"/>
      <c r="AI67" s="69"/>
      <c r="AJ67" s="69"/>
      <c r="AK67" s="69"/>
      <c r="AL67" s="69"/>
      <c r="AM67" s="69"/>
    </row>
    <row r="68" spans="1:39" x14ac:dyDescent="0.25">
      <c r="A68" s="69"/>
      <c r="B68" s="69"/>
      <c r="C68" s="69"/>
      <c r="D68" s="69"/>
      <c r="E68" s="69"/>
      <c r="F68" s="69"/>
      <c r="G68" s="151"/>
      <c r="H68" s="152"/>
      <c r="I68" s="152"/>
      <c r="J68" s="152"/>
      <c r="K68" s="152"/>
      <c r="L68" s="152"/>
      <c r="M68" s="152"/>
      <c r="N68" s="152"/>
      <c r="O68" s="152"/>
      <c r="P68" s="152"/>
      <c r="Q68" s="152"/>
      <c r="R68" s="152"/>
      <c r="S68" s="69"/>
      <c r="T68" s="69"/>
      <c r="U68" s="69"/>
      <c r="V68" s="69"/>
      <c r="W68" s="69"/>
      <c r="X68" s="69"/>
      <c r="Y68" s="69"/>
      <c r="Z68" s="69"/>
      <c r="AA68" s="69"/>
      <c r="AB68" s="69"/>
      <c r="AC68" s="69"/>
      <c r="AD68" s="69"/>
      <c r="AE68" s="69"/>
      <c r="AF68" s="69"/>
      <c r="AG68" s="69"/>
      <c r="AH68" s="69"/>
      <c r="AI68" s="69"/>
      <c r="AJ68" s="69"/>
      <c r="AK68" s="69"/>
      <c r="AL68" s="69"/>
      <c r="AM68" s="69"/>
    </row>
    <row r="69" spans="1:39" x14ac:dyDescent="0.25">
      <c r="A69" s="69"/>
      <c r="B69" s="69"/>
      <c r="C69" s="69"/>
      <c r="D69" s="69"/>
      <c r="E69" s="69"/>
      <c r="F69" s="69"/>
      <c r="G69" s="151"/>
      <c r="H69" s="152"/>
      <c r="I69" s="152"/>
      <c r="J69" s="152"/>
      <c r="K69" s="152"/>
      <c r="L69" s="152"/>
      <c r="M69" s="152"/>
      <c r="N69" s="152"/>
      <c r="O69" s="152"/>
      <c r="P69" s="152"/>
      <c r="Q69" s="152"/>
      <c r="R69" s="152"/>
      <c r="S69" s="69"/>
      <c r="T69" s="69"/>
      <c r="U69" s="69"/>
      <c r="V69" s="69"/>
      <c r="W69" s="69"/>
      <c r="X69" s="69"/>
      <c r="Y69" s="69"/>
      <c r="Z69" s="69"/>
      <c r="AA69" s="69"/>
      <c r="AB69" s="69"/>
      <c r="AC69" s="69"/>
      <c r="AD69" s="69"/>
      <c r="AE69" s="69"/>
      <c r="AF69" s="69"/>
      <c r="AG69" s="69"/>
      <c r="AH69" s="69"/>
      <c r="AI69" s="69"/>
      <c r="AJ69" s="69"/>
      <c r="AK69" s="69"/>
      <c r="AL69" s="69"/>
      <c r="AM69" s="69"/>
    </row>
    <row r="70" spans="1:39" x14ac:dyDescent="0.25">
      <c r="A70" s="69"/>
      <c r="B70" s="69"/>
      <c r="C70" s="69"/>
      <c r="D70" s="69"/>
      <c r="E70" s="69"/>
      <c r="F70" s="69"/>
      <c r="G70" s="151"/>
      <c r="H70" s="152"/>
      <c r="I70" s="152"/>
      <c r="J70" s="152"/>
      <c r="K70" s="152"/>
      <c r="L70" s="152"/>
      <c r="M70" s="152"/>
      <c r="N70" s="152"/>
      <c r="O70" s="152"/>
      <c r="P70" s="152"/>
      <c r="Q70" s="152"/>
      <c r="R70" s="152"/>
      <c r="S70" s="69"/>
      <c r="T70" s="69"/>
      <c r="U70" s="69"/>
      <c r="V70" s="69"/>
      <c r="W70" s="69"/>
      <c r="X70" s="69"/>
      <c r="Y70" s="69"/>
      <c r="Z70" s="69"/>
      <c r="AA70" s="69"/>
      <c r="AB70" s="69"/>
      <c r="AC70" s="69"/>
      <c r="AD70" s="69"/>
      <c r="AE70" s="69"/>
      <c r="AF70" s="69"/>
      <c r="AG70" s="69"/>
      <c r="AH70" s="69"/>
      <c r="AI70" s="69"/>
      <c r="AJ70" s="69"/>
      <c r="AK70" s="69"/>
      <c r="AL70" s="69"/>
      <c r="AM70" s="69"/>
    </row>
    <row r="71" spans="1:39" x14ac:dyDescent="0.25">
      <c r="A71" s="69"/>
      <c r="B71" s="69"/>
      <c r="C71" s="69"/>
      <c r="D71" s="69"/>
      <c r="E71" s="69"/>
      <c r="F71" s="69"/>
      <c r="G71" s="151"/>
      <c r="H71" s="152"/>
      <c r="I71" s="152"/>
      <c r="J71" s="152"/>
      <c r="K71" s="152"/>
      <c r="L71" s="152"/>
      <c r="M71" s="152"/>
      <c r="N71" s="152"/>
      <c r="O71" s="152"/>
      <c r="P71" s="152"/>
      <c r="Q71" s="152"/>
      <c r="R71" s="152"/>
      <c r="S71" s="69"/>
      <c r="T71" s="69"/>
      <c r="U71" s="69"/>
      <c r="V71" s="69"/>
      <c r="W71" s="69"/>
      <c r="X71" s="69"/>
      <c r="Y71" s="69"/>
      <c r="Z71" s="69"/>
      <c r="AA71" s="69"/>
      <c r="AB71" s="69"/>
      <c r="AC71" s="69"/>
      <c r="AD71" s="69"/>
      <c r="AE71" s="69"/>
      <c r="AF71" s="69"/>
      <c r="AG71" s="69"/>
      <c r="AH71" s="69"/>
      <c r="AI71" s="69"/>
      <c r="AJ71" s="69"/>
      <c r="AK71" s="69"/>
      <c r="AL71" s="69"/>
      <c r="AM71" s="69"/>
    </row>
    <row r="72" spans="1:39" x14ac:dyDescent="0.25">
      <c r="A72" s="69"/>
      <c r="B72" s="69"/>
      <c r="C72" s="69"/>
      <c r="D72" s="69"/>
      <c r="E72" s="69"/>
      <c r="F72" s="69"/>
      <c r="G72" s="151"/>
      <c r="H72" s="152"/>
      <c r="I72" s="152"/>
      <c r="J72" s="152"/>
      <c r="K72" s="152"/>
      <c r="L72" s="152"/>
      <c r="M72" s="152"/>
      <c r="N72" s="152"/>
      <c r="O72" s="152"/>
      <c r="P72" s="152"/>
      <c r="Q72" s="152"/>
      <c r="R72" s="152"/>
      <c r="S72" s="69"/>
      <c r="T72" s="69"/>
      <c r="U72" s="69"/>
      <c r="V72" s="69"/>
      <c r="W72" s="69"/>
      <c r="X72" s="69"/>
      <c r="Y72" s="69"/>
      <c r="Z72" s="69"/>
      <c r="AA72" s="69"/>
      <c r="AB72" s="69"/>
      <c r="AC72" s="69"/>
      <c r="AD72" s="69"/>
      <c r="AE72" s="69"/>
      <c r="AF72" s="69"/>
      <c r="AG72" s="69"/>
      <c r="AH72" s="69"/>
      <c r="AI72" s="69"/>
      <c r="AJ72" s="69"/>
      <c r="AK72" s="69"/>
      <c r="AL72" s="69"/>
      <c r="AM72" s="69"/>
    </row>
  </sheetData>
  <sheetProtection password="D6A2" sheet="1" objects="1" scenarios="1" selectLockedCells="1" selectUnlockedCells="1"/>
  <mergeCells count="8">
    <mergeCell ref="E1:R1"/>
    <mergeCell ref="A2:C2"/>
    <mergeCell ref="E2:R2"/>
    <mergeCell ref="E3:F4"/>
    <mergeCell ref="G3:I3"/>
    <mergeCell ref="J3:L3"/>
    <mergeCell ref="M3:O3"/>
    <mergeCell ref="P3:R3"/>
  </mergeCells>
  <hyperlinks>
    <hyperlink ref="E1" r:id="rId1"/>
  </hyperlinks>
  <pageMargins left="0.70866141732283472" right="0.70866141732283472" top="0.74803149606299213" bottom="0.94488188976377963" header="0.31496062992125984" footer="0.31496062992125984"/>
  <pageSetup paperSize="9" fitToHeight="2" orientation="landscape" horizontalDpi="1200" verticalDpi="1200" r:id="rId2"/>
  <headerFooter>
    <oddHeader>&amp;F</oddHeader>
    <oddFooter>Page &amp;P of &amp;N</oddFooter>
  </headerFooter>
  <drawing r:id="rId3"/>
  <legacyDrawing r:id="rId4"/>
  <controls>
    <mc:AlternateContent xmlns:mc="http://schemas.openxmlformats.org/markup-compatibility/2006">
      <mc:Choice Requires="x14">
        <control shapeId="110594" r:id="rId5" name="ComboBox2">
          <controlPr autoLine="0" linkedCell="calculations!D4" listFillRange="countries" r:id="rId6">
            <anchor moveWithCells="1">
              <from>
                <xdr:col>0</xdr:col>
                <xdr:colOff>209550</xdr:colOff>
                <xdr:row>5</xdr:row>
                <xdr:rowOff>66675</xdr:rowOff>
              </from>
              <to>
                <xdr:col>2</xdr:col>
                <xdr:colOff>400050</xdr:colOff>
                <xdr:row>6</xdr:row>
                <xdr:rowOff>114300</xdr:rowOff>
              </to>
            </anchor>
          </controlPr>
        </control>
      </mc:Choice>
      <mc:Fallback>
        <control shapeId="110594" r:id="rId5" name="ComboBox2"/>
      </mc:Fallback>
    </mc:AlternateContent>
    <mc:AlternateContent xmlns:mc="http://schemas.openxmlformats.org/markup-compatibility/2006">
      <mc:Choice Requires="x14">
        <control shapeId="110593" r:id="rId7" name="ComboBox1">
          <controlPr defaultSize="0" autoLine="0" linkedCell="calculations!B4" listFillRange="countries" r:id="rId8">
            <anchor moveWithCells="1">
              <from>
                <xdr:col>0</xdr:col>
                <xdr:colOff>200025</xdr:colOff>
                <xdr:row>2</xdr:row>
                <xdr:rowOff>47625</xdr:rowOff>
              </from>
              <to>
                <xdr:col>2</xdr:col>
                <xdr:colOff>371475</xdr:colOff>
                <xdr:row>3</xdr:row>
                <xdr:rowOff>123825</xdr:rowOff>
              </to>
            </anchor>
          </controlPr>
        </control>
      </mc:Choice>
      <mc:Fallback>
        <control shapeId="110593" r:id="rId7" name="ComboBox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AM243"/>
  <sheetViews>
    <sheetView workbookViewId="0">
      <selection activeCell="B13" sqref="B13"/>
    </sheetView>
  </sheetViews>
  <sheetFormatPr defaultRowHeight="15" x14ac:dyDescent="0.25"/>
  <cols>
    <col min="4" max="4" width="1.85546875" customWidth="1"/>
  </cols>
  <sheetData>
    <row r="1" spans="1:39" ht="27" customHeight="1" thickBot="1" x14ac:dyDescent="0.3">
      <c r="A1" s="69"/>
      <c r="B1" s="73"/>
      <c r="C1" s="73"/>
      <c r="D1" s="73"/>
      <c r="E1" s="170" t="s">
        <v>240</v>
      </c>
      <c r="F1" s="170"/>
      <c r="G1" s="170"/>
      <c r="H1" s="170"/>
      <c r="I1" s="170"/>
      <c r="J1" s="170"/>
      <c r="K1" s="170"/>
      <c r="L1" s="170"/>
      <c r="M1" s="170"/>
      <c r="N1" s="170"/>
      <c r="O1" s="170"/>
      <c r="P1" s="170"/>
      <c r="Q1" s="170"/>
      <c r="R1" s="170"/>
      <c r="S1" s="69"/>
      <c r="T1" s="69"/>
      <c r="U1" s="69"/>
      <c r="V1" s="69"/>
      <c r="W1" s="69"/>
      <c r="X1" s="69"/>
      <c r="Y1" s="69"/>
      <c r="Z1" s="69"/>
      <c r="AA1" s="69"/>
      <c r="AB1" s="69"/>
      <c r="AC1" s="69"/>
      <c r="AD1" s="69"/>
      <c r="AE1" s="69"/>
      <c r="AF1" s="69"/>
      <c r="AG1" s="69"/>
      <c r="AH1" s="69"/>
      <c r="AI1" s="69"/>
      <c r="AJ1" s="69"/>
      <c r="AK1" s="69"/>
      <c r="AL1" s="69"/>
      <c r="AM1" s="69"/>
    </row>
    <row r="2" spans="1:39" ht="15.75" x14ac:dyDescent="0.25">
      <c r="A2" s="157" t="s">
        <v>285</v>
      </c>
      <c r="B2" s="158"/>
      <c r="C2" s="159"/>
      <c r="E2" s="155" t="str">
        <f>COUNTRY1</f>
        <v>Austria</v>
      </c>
      <c r="F2" s="53"/>
      <c r="G2" s="53"/>
      <c r="H2" s="53"/>
      <c r="I2" s="53"/>
      <c r="J2" s="53"/>
      <c r="K2" s="53"/>
      <c r="L2" s="53"/>
      <c r="M2" s="53"/>
      <c r="N2" s="53"/>
      <c r="O2" s="53"/>
      <c r="P2" s="53"/>
      <c r="Q2" s="53"/>
      <c r="R2" s="53"/>
      <c r="S2" s="69"/>
      <c r="T2" s="69"/>
      <c r="U2" s="69"/>
      <c r="V2" s="69"/>
      <c r="W2" s="69"/>
      <c r="X2" s="69"/>
      <c r="Y2" s="69"/>
      <c r="Z2" s="69"/>
      <c r="AA2" s="69"/>
      <c r="AB2" s="69"/>
      <c r="AC2" s="69"/>
      <c r="AD2" s="69"/>
      <c r="AE2" s="69"/>
      <c r="AF2" s="69"/>
      <c r="AG2" s="69"/>
      <c r="AH2" s="69"/>
      <c r="AI2" s="69"/>
      <c r="AJ2" s="69"/>
      <c r="AK2" s="69"/>
      <c r="AL2" s="69"/>
      <c r="AM2" s="69"/>
    </row>
    <row r="3" spans="1:39" x14ac:dyDescent="0.25">
      <c r="A3" s="134"/>
      <c r="B3" s="135"/>
      <c r="C3" s="136"/>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row>
    <row r="4" spans="1:39" x14ac:dyDescent="0.25">
      <c r="A4" s="131"/>
      <c r="B4" s="132"/>
      <c r="C4" s="133"/>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row>
    <row r="5" spans="1:39" ht="15.75" thickBot="1" x14ac:dyDescent="0.3">
      <c r="A5" s="137"/>
      <c r="B5" s="138"/>
      <c r="C5" s="13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row>
    <row r="6" spans="1:39" x14ac:dyDescent="0.2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row>
    <row r="7" spans="1:39" x14ac:dyDescent="0.25">
      <c r="A7" s="69"/>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row>
    <row r="8" spans="1:39" x14ac:dyDescent="0.25">
      <c r="A8" s="69"/>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row>
    <row r="9" spans="1:39" x14ac:dyDescent="0.25">
      <c r="A9" s="69"/>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row>
    <row r="10" spans="1:39" x14ac:dyDescent="0.25">
      <c r="A10" s="69"/>
      <c r="B10" s="69"/>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row>
    <row r="11" spans="1:39" x14ac:dyDescent="0.25">
      <c r="A11" s="69"/>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row>
    <row r="12" spans="1:39" x14ac:dyDescent="0.25">
      <c r="A12" s="69"/>
      <c r="B12" s="69"/>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row>
    <row r="13" spans="1:39" x14ac:dyDescent="0.25">
      <c r="A13" s="69"/>
      <c r="B13" s="69"/>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row>
    <row r="14" spans="1:39" x14ac:dyDescent="0.25">
      <c r="A14" s="69"/>
      <c r="B14" s="69"/>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row>
    <row r="15" spans="1:39" x14ac:dyDescent="0.25">
      <c r="A15" s="69"/>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row>
    <row r="16" spans="1:39" x14ac:dyDescent="0.2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row>
    <row r="17" spans="1:39" x14ac:dyDescent="0.25">
      <c r="A17" s="69"/>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row>
    <row r="18" spans="1:39" x14ac:dyDescent="0.25">
      <c r="A18" s="69"/>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row>
    <row r="19" spans="1:39" x14ac:dyDescent="0.25">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row>
    <row r="20" spans="1:39" x14ac:dyDescent="0.25">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row>
    <row r="21" spans="1:39" x14ac:dyDescent="0.25">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row>
    <row r="22" spans="1:39" x14ac:dyDescent="0.25">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row>
    <row r="23" spans="1:39" x14ac:dyDescent="0.25">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row>
    <row r="24" spans="1:39" x14ac:dyDescent="0.25">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row>
    <row r="25" spans="1:39" x14ac:dyDescent="0.25">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row>
    <row r="26" spans="1:39" x14ac:dyDescent="0.25">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row>
    <row r="27" spans="1:39" x14ac:dyDescent="0.25">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row>
    <row r="28" spans="1:39" x14ac:dyDescent="0.25">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row>
    <row r="29" spans="1:39" x14ac:dyDescent="0.25">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row>
    <row r="30" spans="1:39" x14ac:dyDescent="0.25">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row>
    <row r="31" spans="1:39" x14ac:dyDescent="0.25">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row>
    <row r="32" spans="1:39" x14ac:dyDescent="0.25">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row>
    <row r="33" spans="1:39" x14ac:dyDescent="0.25">
      <c r="A33" s="69"/>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row>
    <row r="34" spans="1:39" x14ac:dyDescent="0.25">
      <c r="A34" s="69"/>
      <c r="B34" s="69"/>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row>
    <row r="35" spans="1:39" x14ac:dyDescent="0.25">
      <c r="A35" s="69"/>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row>
    <row r="36" spans="1:39" x14ac:dyDescent="0.25">
      <c r="A36" s="69"/>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row>
    <row r="37" spans="1:39" x14ac:dyDescent="0.25">
      <c r="A37" s="69"/>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row>
    <row r="38" spans="1:39" x14ac:dyDescent="0.25">
      <c r="A38" s="69"/>
      <c r="B38" s="69"/>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row>
    <row r="39" spans="1:39" x14ac:dyDescent="0.25">
      <c r="A39" s="69"/>
      <c r="B39" s="69"/>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row>
    <row r="40" spans="1:39" x14ac:dyDescent="0.25">
      <c r="A40" s="69"/>
      <c r="B40" s="69"/>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row>
    <row r="41" spans="1:39" x14ac:dyDescent="0.25">
      <c r="A41" s="69"/>
      <c r="B41" s="69"/>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row>
    <row r="42" spans="1:39" x14ac:dyDescent="0.25">
      <c r="A42" s="69"/>
      <c r="B42" s="69"/>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row>
    <row r="43" spans="1:39" x14ac:dyDescent="0.25">
      <c r="A43" s="69"/>
      <c r="B43" s="69"/>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row>
    <row r="44" spans="1:39" x14ac:dyDescent="0.25">
      <c r="A44" s="69"/>
      <c r="B44" s="69"/>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row>
    <row r="45" spans="1:39" x14ac:dyDescent="0.25">
      <c r="A45" s="69"/>
      <c r="B45" s="69"/>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row>
    <row r="46" spans="1:39" x14ac:dyDescent="0.25">
      <c r="A46" s="69"/>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row>
    <row r="47" spans="1:39" x14ac:dyDescent="0.25">
      <c r="A47" s="69"/>
      <c r="B47" s="69"/>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row>
    <row r="48" spans="1:39" x14ac:dyDescent="0.25">
      <c r="A48" s="69"/>
      <c r="B48" s="69"/>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row>
    <row r="49" spans="1:39" x14ac:dyDescent="0.25">
      <c r="A49" s="69"/>
      <c r="B49" s="69"/>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row>
    <row r="50" spans="1:39" x14ac:dyDescent="0.25">
      <c r="A50" s="69"/>
      <c r="B50" s="69"/>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row>
    <row r="51" spans="1:39" x14ac:dyDescent="0.25">
      <c r="A51" s="69"/>
      <c r="B51" s="69"/>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row>
    <row r="52" spans="1:39" x14ac:dyDescent="0.25">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row>
    <row r="53" spans="1:39" x14ac:dyDescent="0.25">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row>
    <row r="54" spans="1:39" x14ac:dyDescent="0.25">
      <c r="A54" s="69"/>
      <c r="B54" s="69"/>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row>
    <row r="55" spans="1:39" x14ac:dyDescent="0.25">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row>
    <row r="56" spans="1:39" x14ac:dyDescent="0.25">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row>
    <row r="57" spans="1:39" x14ac:dyDescent="0.25">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row>
    <row r="58" spans="1:39" x14ac:dyDescent="0.25">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row>
    <row r="59" spans="1:39" x14ac:dyDescent="0.25">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row>
    <row r="60" spans="1:39" x14ac:dyDescent="0.25">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row>
    <row r="61" spans="1:39" x14ac:dyDescent="0.25">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row>
    <row r="62" spans="1:39" x14ac:dyDescent="0.25">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row>
    <row r="63" spans="1:39" x14ac:dyDescent="0.25">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row>
    <row r="64" spans="1:39" x14ac:dyDescent="0.25">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row>
    <row r="65" spans="1:39" x14ac:dyDescent="0.25">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row>
    <row r="66" spans="1:39" x14ac:dyDescent="0.25">
      <c r="A66" s="69"/>
      <c r="B66" s="69"/>
      <c r="C66" s="69"/>
      <c r="D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row>
    <row r="67" spans="1:39" x14ac:dyDescent="0.25">
      <c r="A67" s="69"/>
      <c r="B67" s="69"/>
      <c r="C67" s="69"/>
      <c r="D67" s="69"/>
      <c r="E67" s="71" t="s">
        <v>236</v>
      </c>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row>
    <row r="68" spans="1:39" x14ac:dyDescent="0.25">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row>
    <row r="69" spans="1:39" x14ac:dyDescent="0.25">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row>
    <row r="70" spans="1:39" x14ac:dyDescent="0.25">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row>
    <row r="71" spans="1:39" x14ac:dyDescent="0.25">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row>
    <row r="72" spans="1:39" x14ac:dyDescent="0.25">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row>
    <row r="73" spans="1:39" x14ac:dyDescent="0.25">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row>
    <row r="74" spans="1:39" x14ac:dyDescent="0.25">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row>
    <row r="75" spans="1:39" x14ac:dyDescent="0.25">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row>
    <row r="76" spans="1:39" x14ac:dyDescent="0.25">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row>
    <row r="77" spans="1:39" x14ac:dyDescent="0.25">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row>
    <row r="78" spans="1:39" x14ac:dyDescent="0.25">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row>
    <row r="79" spans="1:39" x14ac:dyDescent="0.25">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row>
    <row r="80" spans="1:39" x14ac:dyDescent="0.25">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row>
    <row r="81" spans="1:39" x14ac:dyDescent="0.25">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row>
    <row r="82" spans="1:39" x14ac:dyDescent="0.25">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row>
    <row r="83" spans="1:39" x14ac:dyDescent="0.25">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row>
    <row r="84" spans="1:39" x14ac:dyDescent="0.25">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row>
    <row r="85" spans="1:39" x14ac:dyDescent="0.25">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row>
    <row r="86" spans="1:39" x14ac:dyDescent="0.25">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row>
    <row r="87" spans="1:39" x14ac:dyDescent="0.25">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row>
    <row r="88" spans="1:39" x14ac:dyDescent="0.25">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row>
    <row r="89" spans="1:39" x14ac:dyDescent="0.25">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row>
    <row r="90" spans="1:39" x14ac:dyDescent="0.25">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row>
    <row r="91" spans="1:39" x14ac:dyDescent="0.25">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row>
    <row r="92" spans="1:39" x14ac:dyDescent="0.25">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row>
    <row r="93" spans="1:39" x14ac:dyDescent="0.25">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row>
    <row r="94" spans="1:39" x14ac:dyDescent="0.25">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row>
    <row r="95" spans="1:39" x14ac:dyDescent="0.25">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row>
    <row r="96" spans="1:39" x14ac:dyDescent="0.25">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row>
    <row r="97" spans="1:39" x14ac:dyDescent="0.25">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row>
    <row r="98" spans="1:39" x14ac:dyDescent="0.25">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row>
    <row r="99" spans="1:39" x14ac:dyDescent="0.25">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row>
    <row r="100" spans="1:39" x14ac:dyDescent="0.25">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row>
    <row r="101" spans="1:39" x14ac:dyDescent="0.25">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row>
    <row r="102" spans="1:39" x14ac:dyDescent="0.25">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row>
    <row r="103" spans="1:39" x14ac:dyDescent="0.25">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row>
    <row r="104" spans="1:39" x14ac:dyDescent="0.25">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row>
    <row r="105" spans="1:39" x14ac:dyDescent="0.25">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row>
    <row r="106" spans="1:39" x14ac:dyDescent="0.25">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row>
    <row r="107" spans="1:39" x14ac:dyDescent="0.25">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row>
    <row r="108" spans="1:39" x14ac:dyDescent="0.25">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row>
    <row r="109" spans="1:39" x14ac:dyDescent="0.25">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row>
    <row r="110" spans="1:39" x14ac:dyDescent="0.25">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row>
    <row r="111" spans="1:39" x14ac:dyDescent="0.25">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row>
    <row r="112" spans="1:39" x14ac:dyDescent="0.25">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row>
    <row r="113" spans="1:39" x14ac:dyDescent="0.25">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row>
    <row r="114" spans="1:39" x14ac:dyDescent="0.25">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row>
    <row r="115" spans="1:39" x14ac:dyDescent="0.25">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row>
    <row r="116" spans="1:39" x14ac:dyDescent="0.2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row>
    <row r="117" spans="1:39" x14ac:dyDescent="0.25">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row>
    <row r="118" spans="1:39" x14ac:dyDescent="0.25">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row>
    <row r="119" spans="1:39" x14ac:dyDescent="0.25">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row>
    <row r="120" spans="1:39" x14ac:dyDescent="0.25">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row>
    <row r="121" spans="1:39" x14ac:dyDescent="0.25">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row>
    <row r="122" spans="1:39" x14ac:dyDescent="0.25">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row>
    <row r="123" spans="1:39" x14ac:dyDescent="0.25">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row>
    <row r="124" spans="1:39" x14ac:dyDescent="0.25">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row>
    <row r="125" spans="1:39" x14ac:dyDescent="0.25">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row>
    <row r="126" spans="1:39" x14ac:dyDescent="0.25">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row>
    <row r="127" spans="1:39" x14ac:dyDescent="0.25">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row>
    <row r="128" spans="1:39" x14ac:dyDescent="0.25">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row>
    <row r="129" spans="1:39" x14ac:dyDescent="0.25">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row>
    <row r="130" spans="1:39" x14ac:dyDescent="0.25">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row>
    <row r="131" spans="1:39" x14ac:dyDescent="0.25">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row>
    <row r="132" spans="1:39" x14ac:dyDescent="0.25">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row>
    <row r="133" spans="1:39" x14ac:dyDescent="0.25">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row>
    <row r="134" spans="1:39" x14ac:dyDescent="0.25">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row>
    <row r="135" spans="1:39" x14ac:dyDescent="0.25">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row>
    <row r="136" spans="1:39" x14ac:dyDescent="0.25">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row>
    <row r="137" spans="1:39" x14ac:dyDescent="0.25">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row>
    <row r="138" spans="1:39" x14ac:dyDescent="0.25">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row>
    <row r="139" spans="1:39" x14ac:dyDescent="0.25">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row>
    <row r="140" spans="1:39" x14ac:dyDescent="0.25">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row>
    <row r="141" spans="1:39" x14ac:dyDescent="0.25">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row>
    <row r="142" spans="1:39" x14ac:dyDescent="0.25">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row>
    <row r="143" spans="1:39" x14ac:dyDescent="0.25">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row>
    <row r="144" spans="1:39" x14ac:dyDescent="0.25">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row>
    <row r="145" spans="1:39" x14ac:dyDescent="0.25">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row>
    <row r="146" spans="1:39" x14ac:dyDescent="0.25">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row>
    <row r="147" spans="1:39" x14ac:dyDescent="0.25">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row>
    <row r="148" spans="1:39" x14ac:dyDescent="0.25">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row>
    <row r="149" spans="1:39" x14ac:dyDescent="0.25">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row>
    <row r="150" spans="1:39" x14ac:dyDescent="0.25">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row>
    <row r="151" spans="1:39" x14ac:dyDescent="0.25">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row>
    <row r="152" spans="1:39" x14ac:dyDescent="0.25">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row>
    <row r="153" spans="1:39" x14ac:dyDescent="0.25">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row>
    <row r="154" spans="1:39" x14ac:dyDescent="0.25">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row>
    <row r="155" spans="1:39" x14ac:dyDescent="0.25">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row>
    <row r="156" spans="1:39" x14ac:dyDescent="0.25">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row>
    <row r="157" spans="1:39" x14ac:dyDescent="0.25">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row>
    <row r="158" spans="1:39" x14ac:dyDescent="0.25">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row>
    <row r="159" spans="1:39" x14ac:dyDescent="0.25">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row>
    <row r="160" spans="1:39" x14ac:dyDescent="0.25">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row>
    <row r="161" spans="1:39" x14ac:dyDescent="0.25">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row>
    <row r="162" spans="1:39" x14ac:dyDescent="0.25">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row>
    <row r="163" spans="1:39" x14ac:dyDescent="0.25">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row>
    <row r="164" spans="1:39" x14ac:dyDescent="0.25">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row>
    <row r="165" spans="1:39" x14ac:dyDescent="0.25">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row>
    <row r="166" spans="1:39" x14ac:dyDescent="0.25">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row>
    <row r="167" spans="1:39" x14ac:dyDescent="0.25">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row>
    <row r="168" spans="1:39" x14ac:dyDescent="0.25">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row>
    <row r="169" spans="1:39" x14ac:dyDescent="0.25">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row>
    <row r="170" spans="1:39" x14ac:dyDescent="0.25">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row>
    <row r="171" spans="1:39" x14ac:dyDescent="0.25">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row>
    <row r="172" spans="1:39" x14ac:dyDescent="0.25">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row>
    <row r="173" spans="1:39" x14ac:dyDescent="0.25">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row>
    <row r="174" spans="1:39" x14ac:dyDescent="0.25">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row>
    <row r="175" spans="1:39" x14ac:dyDescent="0.25">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row>
    <row r="176" spans="1:39" x14ac:dyDescent="0.25">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row>
    <row r="177" spans="1:39" x14ac:dyDescent="0.25">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row>
    <row r="178" spans="1:39" x14ac:dyDescent="0.25">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row>
    <row r="179" spans="1:39" x14ac:dyDescent="0.25">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row>
    <row r="180" spans="1:39" x14ac:dyDescent="0.25">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row>
    <row r="181" spans="1:39" x14ac:dyDescent="0.25">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row>
    <row r="182" spans="1:39" x14ac:dyDescent="0.25">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row>
    <row r="183" spans="1:39" x14ac:dyDescent="0.25">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row>
    <row r="184" spans="1:39" x14ac:dyDescent="0.25">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row>
    <row r="185" spans="1:39" x14ac:dyDescent="0.25">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row>
    <row r="186" spans="1:39" x14ac:dyDescent="0.25">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row>
    <row r="187" spans="1:39" x14ac:dyDescent="0.25">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row>
    <row r="188" spans="1:39" x14ac:dyDescent="0.25">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row>
    <row r="189" spans="1:39" x14ac:dyDescent="0.25">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c r="AE189" s="69"/>
      <c r="AF189" s="69"/>
      <c r="AG189" s="69"/>
      <c r="AH189" s="69"/>
      <c r="AI189" s="69"/>
      <c r="AJ189" s="69"/>
      <c r="AK189" s="69"/>
      <c r="AL189" s="69"/>
      <c r="AM189" s="69"/>
    </row>
    <row r="190" spans="1:39" x14ac:dyDescent="0.25">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row>
    <row r="191" spans="1:39" x14ac:dyDescent="0.25">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69"/>
      <c r="AG191" s="69"/>
      <c r="AH191" s="69"/>
      <c r="AI191" s="69"/>
      <c r="AJ191" s="69"/>
      <c r="AK191" s="69"/>
      <c r="AL191" s="69"/>
      <c r="AM191" s="69"/>
    </row>
    <row r="192" spans="1:39" x14ac:dyDescent="0.25">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row>
    <row r="193" spans="1:39" x14ac:dyDescent="0.25">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row>
    <row r="194" spans="1:39" x14ac:dyDescent="0.25">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row>
    <row r="195" spans="1:39" x14ac:dyDescent="0.25">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row>
    <row r="196" spans="1:39" x14ac:dyDescent="0.25">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row>
    <row r="197" spans="1:39" x14ac:dyDescent="0.25">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row>
    <row r="198" spans="1:39" x14ac:dyDescent="0.25">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row>
    <row r="199" spans="1:39" x14ac:dyDescent="0.25">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row>
    <row r="200" spans="1:39" x14ac:dyDescent="0.25">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row>
    <row r="201" spans="1:39" x14ac:dyDescent="0.25">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row>
    <row r="202" spans="1:39" x14ac:dyDescent="0.25">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row>
    <row r="203" spans="1:39" x14ac:dyDescent="0.25">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row>
    <row r="204" spans="1:39" x14ac:dyDescent="0.25">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row>
    <row r="205" spans="1:39" x14ac:dyDescent="0.25">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69"/>
      <c r="Z205" s="69"/>
      <c r="AA205" s="69"/>
      <c r="AB205" s="69"/>
      <c r="AC205" s="69"/>
      <c r="AD205" s="69"/>
      <c r="AE205" s="69"/>
      <c r="AF205" s="69"/>
      <c r="AG205" s="69"/>
      <c r="AH205" s="69"/>
      <c r="AI205" s="69"/>
      <c r="AJ205" s="69"/>
      <c r="AK205" s="69"/>
      <c r="AL205" s="69"/>
      <c r="AM205" s="69"/>
    </row>
    <row r="206" spans="1:39" x14ac:dyDescent="0.25">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row>
    <row r="207" spans="1:39" x14ac:dyDescent="0.25">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row>
    <row r="208" spans="1:39" x14ac:dyDescent="0.25">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row>
    <row r="209" spans="1:39" x14ac:dyDescent="0.25">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row>
    <row r="210" spans="1:39" x14ac:dyDescent="0.25">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c r="Z210" s="69"/>
      <c r="AA210" s="69"/>
      <c r="AB210" s="69"/>
      <c r="AC210" s="69"/>
      <c r="AD210" s="69"/>
      <c r="AE210" s="69"/>
      <c r="AF210" s="69"/>
      <c r="AG210" s="69"/>
      <c r="AH210" s="69"/>
      <c r="AI210" s="69"/>
      <c r="AJ210" s="69"/>
      <c r="AK210" s="69"/>
      <c r="AL210" s="69"/>
      <c r="AM210" s="69"/>
    </row>
    <row r="211" spans="1:39" x14ac:dyDescent="0.25">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row>
    <row r="212" spans="1:39" x14ac:dyDescent="0.25">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row>
    <row r="213" spans="1:39" x14ac:dyDescent="0.25">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c r="Z213" s="69"/>
      <c r="AA213" s="69"/>
      <c r="AB213" s="69"/>
      <c r="AC213" s="69"/>
      <c r="AD213" s="69"/>
      <c r="AE213" s="69"/>
      <c r="AF213" s="69"/>
      <c r="AG213" s="69"/>
      <c r="AH213" s="69"/>
      <c r="AI213" s="69"/>
      <c r="AJ213" s="69"/>
      <c r="AK213" s="69"/>
      <c r="AL213" s="69"/>
      <c r="AM213" s="69"/>
    </row>
    <row r="214" spans="1:39" x14ac:dyDescent="0.25">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69"/>
      <c r="Z214" s="69"/>
      <c r="AA214" s="69"/>
      <c r="AB214" s="69"/>
      <c r="AC214" s="69"/>
      <c r="AD214" s="69"/>
      <c r="AE214" s="69"/>
      <c r="AF214" s="69"/>
      <c r="AG214" s="69"/>
      <c r="AH214" s="69"/>
      <c r="AI214" s="69"/>
      <c r="AJ214" s="69"/>
      <c r="AK214" s="69"/>
      <c r="AL214" s="69"/>
      <c r="AM214" s="69"/>
    </row>
    <row r="215" spans="1:39" x14ac:dyDescent="0.25">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row>
    <row r="216" spans="1:39" x14ac:dyDescent="0.25">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c r="AJ216" s="69"/>
      <c r="AK216" s="69"/>
      <c r="AL216" s="69"/>
      <c r="AM216" s="69"/>
    </row>
    <row r="217" spans="1:39" x14ac:dyDescent="0.25">
      <c r="A217" s="69"/>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c r="AJ217" s="69"/>
      <c r="AK217" s="69"/>
      <c r="AL217" s="69"/>
      <c r="AM217" s="69"/>
    </row>
    <row r="218" spans="1:39" x14ac:dyDescent="0.25">
      <c r="A218" s="69"/>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row>
    <row r="219" spans="1:39" x14ac:dyDescent="0.25">
      <c r="A219" s="69"/>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row>
    <row r="220" spans="1:39" x14ac:dyDescent="0.25">
      <c r="A220" s="69"/>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row>
    <row r="221" spans="1:39" x14ac:dyDescent="0.25">
      <c r="A221" s="69"/>
      <c r="B221" s="69"/>
      <c r="C221" s="69"/>
      <c r="D221" s="69"/>
      <c r="E221" s="69"/>
      <c r="F221" s="69"/>
      <c r="G221" s="69"/>
      <c r="H221" s="69"/>
      <c r="I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row>
    <row r="222" spans="1:39" x14ac:dyDescent="0.25">
      <c r="A222" s="69"/>
      <c r="B222" s="69"/>
      <c r="C222" s="69"/>
      <c r="D222" s="69"/>
      <c r="E222" s="69"/>
      <c r="F222" s="69"/>
      <c r="G222" s="69"/>
      <c r="H222" s="69"/>
      <c r="I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c r="AJ222" s="69"/>
      <c r="AK222" s="69"/>
      <c r="AL222" s="69"/>
      <c r="AM222" s="69"/>
    </row>
    <row r="223" spans="1:39" x14ac:dyDescent="0.25">
      <c r="A223" s="69"/>
      <c r="B223" s="69"/>
      <c r="C223" s="69"/>
      <c r="D223" s="69"/>
      <c r="E223" s="69"/>
      <c r="F223" s="69"/>
      <c r="G223" s="69"/>
      <c r="H223" s="69"/>
      <c r="I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row>
    <row r="224" spans="1:39" x14ac:dyDescent="0.25">
      <c r="A224" s="69"/>
      <c r="B224" s="69"/>
      <c r="C224" s="69"/>
      <c r="D224" s="69"/>
      <c r="E224" s="69"/>
      <c r="F224" s="69"/>
      <c r="G224" s="69"/>
      <c r="H224" s="69"/>
      <c r="I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row>
    <row r="225" spans="1:39" x14ac:dyDescent="0.25">
      <c r="A225" s="69"/>
      <c r="B225" s="69"/>
      <c r="C225" s="69"/>
      <c r="D225" s="69"/>
      <c r="E225" s="69"/>
      <c r="F225" s="69"/>
      <c r="G225" s="69"/>
      <c r="H225" s="69"/>
      <c r="I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row>
    <row r="226" spans="1:39" x14ac:dyDescent="0.25">
      <c r="A226" s="69"/>
      <c r="B226" s="69"/>
      <c r="C226" s="69"/>
      <c r="D226" s="69"/>
      <c r="E226" s="69"/>
      <c r="F226" s="69"/>
      <c r="G226" s="69"/>
      <c r="H226" s="69"/>
      <c r="I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row>
    <row r="227" spans="1:39" x14ac:dyDescent="0.25">
      <c r="A227" s="69"/>
      <c r="B227" s="69"/>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row>
    <row r="228" spans="1:39" x14ac:dyDescent="0.25">
      <c r="A228" s="69"/>
      <c r="B228" s="69"/>
      <c r="C228" s="69"/>
      <c r="D228" s="69"/>
      <c r="E228" s="69"/>
      <c r="F228" s="69"/>
      <c r="G228" s="69"/>
      <c r="H228" s="69"/>
      <c r="I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row>
    <row r="229" spans="1:39" x14ac:dyDescent="0.25">
      <c r="A229" s="69"/>
      <c r="B229" s="69"/>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row>
    <row r="230" spans="1:39" x14ac:dyDescent="0.25">
      <c r="A230" s="69"/>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row>
    <row r="231" spans="1:39" x14ac:dyDescent="0.25">
      <c r="A231" s="69"/>
      <c r="B231" s="69"/>
      <c r="C231" s="69"/>
      <c r="D231" s="69"/>
      <c r="E231" s="69"/>
      <c r="F231" s="69"/>
      <c r="G231" s="69"/>
      <c r="H231" s="69"/>
      <c r="I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row>
    <row r="232" spans="1:39" x14ac:dyDescent="0.25">
      <c r="A232" s="69"/>
      <c r="B232" s="69"/>
      <c r="C232" s="69"/>
      <c r="D232" s="69"/>
      <c r="E232" s="69"/>
      <c r="F232" s="69"/>
      <c r="G232" s="69"/>
      <c r="H232" s="69"/>
      <c r="I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row>
    <row r="233" spans="1:39" x14ac:dyDescent="0.25">
      <c r="A233" s="69"/>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row>
    <row r="234" spans="1:39" x14ac:dyDescent="0.25">
      <c r="A234" s="69"/>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c r="AJ234" s="69"/>
      <c r="AK234" s="69"/>
      <c r="AL234" s="69"/>
      <c r="AM234" s="69"/>
    </row>
    <row r="235" spans="1:39" x14ac:dyDescent="0.25">
      <c r="A235" s="69"/>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row>
    <row r="236" spans="1:39" x14ac:dyDescent="0.25">
      <c r="A236" s="69"/>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c r="AJ236" s="69"/>
      <c r="AK236" s="69"/>
      <c r="AL236" s="69"/>
      <c r="AM236" s="69"/>
    </row>
    <row r="237" spans="1:39" x14ac:dyDescent="0.25">
      <c r="A237" s="69"/>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row>
    <row r="238" spans="1:39" x14ac:dyDescent="0.25">
      <c r="A238" s="69"/>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c r="AJ238" s="69"/>
      <c r="AK238" s="69"/>
      <c r="AL238" s="69"/>
      <c r="AM238" s="69"/>
    </row>
    <row r="239" spans="1:39" x14ac:dyDescent="0.25">
      <c r="A239" s="69"/>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row>
    <row r="240" spans="1:39" x14ac:dyDescent="0.25">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row>
    <row r="241" spans="1:39" x14ac:dyDescent="0.25">
      <c r="A241" s="69"/>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c r="AJ241" s="69"/>
      <c r="AK241" s="69"/>
      <c r="AL241" s="69"/>
      <c r="AM241" s="69"/>
    </row>
    <row r="242" spans="1:39" x14ac:dyDescent="0.25">
      <c r="A242" s="69"/>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row>
    <row r="243" spans="1:39" x14ac:dyDescent="0.25">
      <c r="A243" s="69"/>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c r="AJ243" s="69"/>
      <c r="AK243" s="69"/>
      <c r="AL243" s="69"/>
      <c r="AM243" s="69"/>
    </row>
  </sheetData>
  <sheetProtection password="D6A2" sheet="1" objects="1" scenarios="1" selectLockedCells="1" selectUnlockedCells="1"/>
  <mergeCells count="2">
    <mergeCell ref="A2:C2"/>
    <mergeCell ref="E1:R1"/>
  </mergeCells>
  <hyperlinks>
    <hyperlink ref="E1" r:id="rId1"/>
  </hyperlinks>
  <pageMargins left="0.70866141732283472" right="0.70866141732283472" top="0.74803149606299213" bottom="0.74803149606299213" header="0.31496062992125984" footer="0.31496062992125984"/>
  <pageSetup paperSize="9" scale="69" orientation="portrait" horizontalDpi="1200" verticalDpi="1200" r:id="rId2"/>
  <headerFooter>
    <oddHeader>&amp;F</oddHeader>
    <oddFooter>Page &amp;P of &amp;N</oddFooter>
  </headerFooter>
  <drawing r:id="rId3"/>
  <legacyDrawing r:id="rId4"/>
  <controls>
    <mc:AlternateContent xmlns:mc="http://schemas.openxmlformats.org/markup-compatibility/2006">
      <mc:Choice Requires="x14">
        <control shapeId="109569" r:id="rId5" name="ComboBox1">
          <controlPr defaultSize="0" autoLine="0" linkedCell="calculations!B4" listFillRange="countries" r:id="rId6">
            <anchor moveWithCells="1">
              <from>
                <xdr:col>0</xdr:col>
                <xdr:colOff>257175</xdr:colOff>
                <xdr:row>2</xdr:row>
                <xdr:rowOff>123825</xdr:rowOff>
              </from>
              <to>
                <xdr:col>2</xdr:col>
                <xdr:colOff>428625</xdr:colOff>
                <xdr:row>4</xdr:row>
                <xdr:rowOff>9525</xdr:rowOff>
              </to>
            </anchor>
          </controlPr>
        </control>
      </mc:Choice>
      <mc:Fallback>
        <control shapeId="109569" r:id="rId5" name="ComboBox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37"/>
  <sheetViews>
    <sheetView workbookViewId="0">
      <pane ySplit="2" topLeftCell="A3" activePane="bottomLeft" state="frozenSplit"/>
      <selection pane="bottomLeft" activeCell="C5" sqref="C5:C9"/>
    </sheetView>
  </sheetViews>
  <sheetFormatPr defaultRowHeight="15" x14ac:dyDescent="0.25"/>
  <cols>
    <col min="1" max="1" width="9.140625" style="95"/>
    <col min="2" max="2" width="42.140625" style="78" customWidth="1"/>
    <col min="3" max="3" width="56.28515625" style="78" customWidth="1"/>
    <col min="4" max="4" width="13" style="78" customWidth="1"/>
    <col min="5" max="5" width="12.5703125" style="78" customWidth="1"/>
    <col min="6" max="6" width="13.85546875" style="78" customWidth="1"/>
    <col min="7" max="7" width="23.7109375" style="78" customWidth="1"/>
    <col min="8" max="16384" width="9.140625" style="78"/>
  </cols>
  <sheetData>
    <row r="1" spans="1:7" ht="27" customHeight="1" thickBot="1" x14ac:dyDescent="0.3">
      <c r="A1" s="77" t="s">
        <v>271</v>
      </c>
      <c r="B1" s="79"/>
      <c r="C1" s="79"/>
      <c r="D1" s="79"/>
      <c r="E1" s="79"/>
      <c r="F1" s="79"/>
      <c r="G1" s="79"/>
    </row>
    <row r="2" spans="1:7" ht="41.25" customHeight="1" x14ac:dyDescent="0.25">
      <c r="A2" s="96" t="s">
        <v>241</v>
      </c>
      <c r="B2" s="98" t="s">
        <v>242</v>
      </c>
      <c r="C2" s="99" t="s">
        <v>243</v>
      </c>
      <c r="D2" s="97" t="s">
        <v>305</v>
      </c>
      <c r="E2" s="97" t="s">
        <v>306</v>
      </c>
      <c r="F2" s="97" t="s">
        <v>244</v>
      </c>
      <c r="G2" s="80" t="s">
        <v>307</v>
      </c>
    </row>
    <row r="3" spans="1:7" x14ac:dyDescent="0.25">
      <c r="A3" s="100" t="s">
        <v>71</v>
      </c>
      <c r="B3" s="81"/>
      <c r="C3" s="81"/>
      <c r="D3" s="81"/>
      <c r="E3" s="81"/>
      <c r="F3" s="81"/>
      <c r="G3" s="81"/>
    </row>
    <row r="4" spans="1:7" s="84" customFormat="1" ht="24" x14ac:dyDescent="0.25">
      <c r="A4" s="93">
        <v>1010</v>
      </c>
      <c r="B4" s="82" t="s">
        <v>245</v>
      </c>
      <c r="C4" s="83" t="s">
        <v>246</v>
      </c>
      <c r="D4" s="87">
        <v>2010</v>
      </c>
      <c r="E4" s="88">
        <v>2006</v>
      </c>
      <c r="F4" s="87">
        <v>2011</v>
      </c>
      <c r="G4" s="89">
        <v>2011</v>
      </c>
    </row>
    <row r="5" spans="1:7" s="84" customFormat="1" ht="37.5" x14ac:dyDescent="0.25">
      <c r="A5" s="93">
        <v>1020</v>
      </c>
      <c r="B5" s="82" t="s">
        <v>247</v>
      </c>
      <c r="C5" s="83" t="s">
        <v>272</v>
      </c>
      <c r="D5" s="87">
        <v>2010</v>
      </c>
      <c r="E5" s="88">
        <v>2006</v>
      </c>
      <c r="F5" s="87">
        <v>2011</v>
      </c>
      <c r="G5" s="89">
        <v>2011</v>
      </c>
    </row>
    <row r="6" spans="1:7" s="84" customFormat="1" ht="36" x14ac:dyDescent="0.25">
      <c r="A6" s="93">
        <v>1030</v>
      </c>
      <c r="B6" s="82" t="s">
        <v>74</v>
      </c>
      <c r="C6" s="83" t="s">
        <v>248</v>
      </c>
      <c r="D6" s="87">
        <v>2010</v>
      </c>
      <c r="E6" s="88">
        <v>2005</v>
      </c>
      <c r="F6" s="87"/>
      <c r="G6" s="89">
        <v>2010</v>
      </c>
    </row>
    <row r="7" spans="1:7" s="84" customFormat="1" ht="36" x14ac:dyDescent="0.25">
      <c r="A7" s="93">
        <v>1040</v>
      </c>
      <c r="B7" s="82" t="s">
        <v>75</v>
      </c>
      <c r="C7" s="83" t="s">
        <v>249</v>
      </c>
      <c r="D7" s="87">
        <v>2010</v>
      </c>
      <c r="E7" s="88">
        <v>2005</v>
      </c>
      <c r="F7" s="87"/>
      <c r="G7" s="89">
        <v>2010</v>
      </c>
    </row>
    <row r="8" spans="1:7" s="84" customFormat="1" ht="24" x14ac:dyDescent="0.25">
      <c r="A8" s="93">
        <v>1050</v>
      </c>
      <c r="B8" s="82" t="s">
        <v>76</v>
      </c>
      <c r="C8" s="83" t="s">
        <v>250</v>
      </c>
      <c r="D8" s="87">
        <v>2010</v>
      </c>
      <c r="E8" s="88">
        <v>2006</v>
      </c>
      <c r="F8" s="87">
        <v>2012</v>
      </c>
      <c r="G8" s="89">
        <v>2012</v>
      </c>
    </row>
    <row r="9" spans="1:7" s="84" customFormat="1" ht="24" x14ac:dyDescent="0.25">
      <c r="A9" s="93">
        <v>1060</v>
      </c>
      <c r="B9" s="82" t="s">
        <v>77</v>
      </c>
      <c r="C9" s="83" t="s">
        <v>251</v>
      </c>
      <c r="D9" s="87">
        <v>2010</v>
      </c>
      <c r="E9" s="88">
        <v>2005</v>
      </c>
      <c r="F9" s="87"/>
      <c r="G9" s="89">
        <v>2010</v>
      </c>
    </row>
    <row r="10" spans="1:7" s="84" customFormat="1" ht="36" x14ac:dyDescent="0.25">
      <c r="A10" s="93">
        <v>1070</v>
      </c>
      <c r="B10" s="82" t="s">
        <v>78</v>
      </c>
      <c r="C10" s="83" t="s">
        <v>252</v>
      </c>
      <c r="D10" s="87">
        <v>2010</v>
      </c>
      <c r="E10" s="88">
        <v>2006</v>
      </c>
      <c r="F10" s="87">
        <v>2011</v>
      </c>
      <c r="G10" s="89">
        <v>2011</v>
      </c>
    </row>
    <row r="11" spans="1:7" s="84" customFormat="1" ht="61.5" x14ac:dyDescent="0.25">
      <c r="A11" s="93">
        <v>1080</v>
      </c>
      <c r="B11" s="82" t="s">
        <v>79</v>
      </c>
      <c r="C11" s="83" t="s">
        <v>273</v>
      </c>
      <c r="D11" s="87">
        <v>2009</v>
      </c>
      <c r="E11" s="88"/>
      <c r="F11" s="87"/>
      <c r="G11" s="89">
        <v>2009</v>
      </c>
    </row>
    <row r="12" spans="1:7" s="84" customFormat="1" ht="36" x14ac:dyDescent="0.25">
      <c r="A12" s="93">
        <v>1090</v>
      </c>
      <c r="B12" s="82" t="s">
        <v>80</v>
      </c>
      <c r="C12" s="83" t="s">
        <v>253</v>
      </c>
      <c r="D12" s="87">
        <v>2010</v>
      </c>
      <c r="E12" s="88">
        <v>2006</v>
      </c>
      <c r="F12" s="87">
        <v>2012</v>
      </c>
      <c r="G12" s="89">
        <v>2012</v>
      </c>
    </row>
    <row r="13" spans="1:7" s="84" customFormat="1" ht="36" x14ac:dyDescent="0.25">
      <c r="A13" s="93">
        <v>1100</v>
      </c>
      <c r="B13" s="82" t="s">
        <v>81</v>
      </c>
      <c r="C13" s="83" t="s">
        <v>254</v>
      </c>
      <c r="D13" s="87">
        <v>2010</v>
      </c>
      <c r="E13" s="88">
        <v>2006</v>
      </c>
      <c r="F13" s="87">
        <v>2012</v>
      </c>
      <c r="G13" s="89">
        <v>2012</v>
      </c>
    </row>
    <row r="14" spans="1:7" s="84" customFormat="1" ht="36" x14ac:dyDescent="0.25">
      <c r="A14" s="93">
        <v>1110</v>
      </c>
      <c r="B14" s="82" t="s">
        <v>82</v>
      </c>
      <c r="C14" s="83" t="s">
        <v>255</v>
      </c>
      <c r="D14" s="87">
        <v>2010</v>
      </c>
      <c r="E14" s="88">
        <v>2006</v>
      </c>
      <c r="F14" s="87">
        <v>2012</v>
      </c>
      <c r="G14" s="89">
        <v>2012</v>
      </c>
    </row>
    <row r="15" spans="1:7" s="84" customFormat="1" ht="24" x14ac:dyDescent="0.25">
      <c r="A15" s="93">
        <v>1120</v>
      </c>
      <c r="B15" s="82" t="s">
        <v>83</v>
      </c>
      <c r="C15" s="83" t="s">
        <v>256</v>
      </c>
      <c r="D15" s="87">
        <v>2011</v>
      </c>
      <c r="E15" s="88">
        <v>2007</v>
      </c>
      <c r="F15" s="87"/>
      <c r="G15" s="89">
        <v>2011</v>
      </c>
    </row>
    <row r="16" spans="1:7" s="84" customFormat="1" ht="36" x14ac:dyDescent="0.25">
      <c r="A16" s="93">
        <v>1130</v>
      </c>
      <c r="B16" s="82" t="s">
        <v>84</v>
      </c>
      <c r="C16" s="83" t="s">
        <v>257</v>
      </c>
      <c r="D16" s="87">
        <v>2011</v>
      </c>
      <c r="E16" s="88">
        <v>2007</v>
      </c>
      <c r="F16" s="87"/>
      <c r="G16" s="89">
        <v>2011</v>
      </c>
    </row>
    <row r="17" spans="1:7" s="84" customFormat="1" x14ac:dyDescent="0.25">
      <c r="A17" s="100" t="s">
        <v>17</v>
      </c>
      <c r="B17" s="81"/>
      <c r="C17" s="81"/>
      <c r="D17" s="90"/>
      <c r="E17" s="90"/>
      <c r="F17" s="90"/>
      <c r="G17" s="90"/>
    </row>
    <row r="18" spans="1:7" s="84" customFormat="1" ht="37.5" x14ac:dyDescent="0.25">
      <c r="A18" s="93">
        <v>2010</v>
      </c>
      <c r="B18" s="82" t="s">
        <v>85</v>
      </c>
      <c r="C18" s="83" t="s">
        <v>274</v>
      </c>
      <c r="D18" s="87">
        <v>2010</v>
      </c>
      <c r="E18" s="88">
        <v>2006</v>
      </c>
      <c r="F18" s="87"/>
      <c r="G18" s="89">
        <v>2010</v>
      </c>
    </row>
    <row r="19" spans="1:7" s="84" customFormat="1" ht="37.5" x14ac:dyDescent="0.25">
      <c r="A19" s="93">
        <v>2020</v>
      </c>
      <c r="B19" s="82" t="s">
        <v>86</v>
      </c>
      <c r="C19" s="83" t="s">
        <v>275</v>
      </c>
      <c r="D19" s="87">
        <v>2010</v>
      </c>
      <c r="E19" s="88">
        <v>2006</v>
      </c>
      <c r="F19" s="87"/>
      <c r="G19" s="89">
        <v>2010</v>
      </c>
    </row>
    <row r="20" spans="1:7" s="84" customFormat="1" ht="48" x14ac:dyDescent="0.25">
      <c r="A20" s="93">
        <v>2030</v>
      </c>
      <c r="B20" s="82" t="s">
        <v>258</v>
      </c>
      <c r="C20" s="83" t="s">
        <v>259</v>
      </c>
      <c r="D20" s="87">
        <v>2010</v>
      </c>
      <c r="E20" s="88">
        <v>2005</v>
      </c>
      <c r="F20" s="87"/>
      <c r="G20" s="89">
        <v>2010</v>
      </c>
    </row>
    <row r="21" spans="1:7" s="84" customFormat="1" ht="24" x14ac:dyDescent="0.25">
      <c r="A21" s="93">
        <v>2040</v>
      </c>
      <c r="B21" s="82" t="s">
        <v>88</v>
      </c>
      <c r="C21" s="83" t="s">
        <v>260</v>
      </c>
      <c r="D21" s="87">
        <v>2010</v>
      </c>
      <c r="E21" s="88">
        <v>2006</v>
      </c>
      <c r="F21" s="87">
        <v>2011</v>
      </c>
      <c r="G21" s="89">
        <v>2012</v>
      </c>
    </row>
    <row r="22" spans="1:7" s="84" customFormat="1" ht="49.5" x14ac:dyDescent="0.25">
      <c r="A22" s="93">
        <v>2050</v>
      </c>
      <c r="B22" s="82" t="s">
        <v>261</v>
      </c>
      <c r="C22" s="83" t="s">
        <v>276</v>
      </c>
      <c r="D22" s="87">
        <v>2010</v>
      </c>
      <c r="E22" s="88">
        <v>2006</v>
      </c>
      <c r="F22" s="87">
        <v>2011</v>
      </c>
      <c r="G22" s="89">
        <v>2011</v>
      </c>
    </row>
    <row r="23" spans="1:7" s="84" customFormat="1" ht="37.5" x14ac:dyDescent="0.25">
      <c r="A23" s="93">
        <v>2060</v>
      </c>
      <c r="B23" s="82" t="s">
        <v>90</v>
      </c>
      <c r="C23" s="83" t="s">
        <v>277</v>
      </c>
      <c r="D23" s="87">
        <v>2010</v>
      </c>
      <c r="E23" s="88">
        <v>2006</v>
      </c>
      <c r="F23" s="87">
        <v>2012</v>
      </c>
      <c r="G23" s="89">
        <v>2012</v>
      </c>
    </row>
    <row r="24" spans="1:7" s="84" customFormat="1" ht="37.5" x14ac:dyDescent="0.25">
      <c r="A24" s="93">
        <v>2070</v>
      </c>
      <c r="B24" s="82" t="s">
        <v>91</v>
      </c>
      <c r="C24" s="83" t="s">
        <v>278</v>
      </c>
      <c r="D24" s="87">
        <v>2010</v>
      </c>
      <c r="E24" s="88">
        <v>2008</v>
      </c>
      <c r="F24" s="87"/>
      <c r="G24" s="89">
        <v>2010</v>
      </c>
    </row>
    <row r="25" spans="1:7" s="84" customFormat="1" ht="97.5" x14ac:dyDescent="0.25">
      <c r="A25" s="93">
        <v>2080</v>
      </c>
      <c r="B25" s="82" t="s">
        <v>92</v>
      </c>
      <c r="C25" s="83" t="s">
        <v>279</v>
      </c>
      <c r="D25" s="87">
        <v>2009</v>
      </c>
      <c r="E25" s="88"/>
      <c r="F25" s="87"/>
      <c r="G25" s="89">
        <v>2009</v>
      </c>
    </row>
    <row r="26" spans="1:7" s="84" customFormat="1" ht="121.5" x14ac:dyDescent="0.25">
      <c r="A26" s="93">
        <v>2090</v>
      </c>
      <c r="B26" s="82" t="s">
        <v>93</v>
      </c>
      <c r="C26" s="83" t="s">
        <v>280</v>
      </c>
      <c r="D26" s="87">
        <v>2009</v>
      </c>
      <c r="E26" s="88"/>
      <c r="F26" s="87"/>
      <c r="G26" s="89">
        <v>2009</v>
      </c>
    </row>
    <row r="27" spans="1:7" s="84" customFormat="1" ht="121.5" x14ac:dyDescent="0.25">
      <c r="A27" s="93">
        <v>2100</v>
      </c>
      <c r="B27" s="82" t="s">
        <v>94</v>
      </c>
      <c r="C27" s="83" t="s">
        <v>281</v>
      </c>
      <c r="D27" s="87">
        <v>2009</v>
      </c>
      <c r="E27" s="88"/>
      <c r="F27" s="87"/>
      <c r="G27" s="89">
        <v>2009</v>
      </c>
    </row>
    <row r="28" spans="1:7" s="84" customFormat="1" ht="60" x14ac:dyDescent="0.25">
      <c r="A28" s="93">
        <v>2110</v>
      </c>
      <c r="B28" s="82" t="s">
        <v>95</v>
      </c>
      <c r="C28" s="83" t="s">
        <v>262</v>
      </c>
      <c r="D28" s="87">
        <v>2010</v>
      </c>
      <c r="E28" s="88"/>
      <c r="F28" s="87"/>
      <c r="G28" s="89"/>
    </row>
    <row r="29" spans="1:7" s="84" customFormat="1" ht="72" x14ac:dyDescent="0.25">
      <c r="A29" s="93">
        <v>2120</v>
      </c>
      <c r="B29" s="82" t="s">
        <v>96</v>
      </c>
      <c r="C29" s="83" t="s">
        <v>263</v>
      </c>
      <c r="D29" s="87">
        <v>2010</v>
      </c>
      <c r="E29" s="88"/>
      <c r="F29" s="87"/>
      <c r="G29" s="89"/>
    </row>
    <row r="30" spans="1:7" s="84" customFormat="1" x14ac:dyDescent="0.25">
      <c r="A30" s="100" t="s">
        <v>18</v>
      </c>
      <c r="B30" s="81"/>
      <c r="C30" s="81"/>
      <c r="D30" s="90"/>
      <c r="E30" s="90"/>
      <c r="F30" s="90"/>
      <c r="G30" s="90"/>
    </row>
    <row r="31" spans="1:7" s="84" customFormat="1" ht="36" x14ac:dyDescent="0.25">
      <c r="A31" s="93">
        <v>3010</v>
      </c>
      <c r="B31" s="82" t="s">
        <v>97</v>
      </c>
      <c r="C31" s="83" t="s">
        <v>264</v>
      </c>
      <c r="D31" s="87">
        <v>2010</v>
      </c>
      <c r="E31" s="88">
        <v>2006</v>
      </c>
      <c r="F31" s="87">
        <v>2012</v>
      </c>
      <c r="G31" s="89">
        <v>2012</v>
      </c>
    </row>
    <row r="32" spans="1:7" s="84" customFormat="1" ht="36" x14ac:dyDescent="0.25">
      <c r="A32" s="93">
        <v>3020</v>
      </c>
      <c r="B32" s="82" t="s">
        <v>98</v>
      </c>
      <c r="C32" s="83" t="s">
        <v>265</v>
      </c>
      <c r="D32" s="87">
        <v>2010</v>
      </c>
      <c r="E32" s="88">
        <v>2006</v>
      </c>
      <c r="F32" s="87">
        <v>2012</v>
      </c>
      <c r="G32" s="89">
        <v>2012</v>
      </c>
    </row>
    <row r="33" spans="1:7" s="84" customFormat="1" ht="24" x14ac:dyDescent="0.25">
      <c r="A33" s="93">
        <v>3030</v>
      </c>
      <c r="B33" s="82" t="s">
        <v>99</v>
      </c>
      <c r="C33" s="83" t="s">
        <v>266</v>
      </c>
      <c r="D33" s="87">
        <v>2010</v>
      </c>
      <c r="E33" s="88">
        <v>2006</v>
      </c>
      <c r="F33" s="87">
        <v>2012</v>
      </c>
      <c r="G33" s="89">
        <v>2012</v>
      </c>
    </row>
    <row r="34" spans="1:7" s="84" customFormat="1" ht="24" x14ac:dyDescent="0.25">
      <c r="A34" s="93">
        <v>3040</v>
      </c>
      <c r="B34" s="82" t="s">
        <v>100</v>
      </c>
      <c r="C34" s="83" t="s">
        <v>267</v>
      </c>
      <c r="D34" s="87">
        <v>2010</v>
      </c>
      <c r="E34" s="88">
        <v>2006</v>
      </c>
      <c r="F34" s="87">
        <v>2012</v>
      </c>
      <c r="G34" s="89">
        <v>2012</v>
      </c>
    </row>
    <row r="35" spans="1:7" s="84" customFormat="1" ht="24" x14ac:dyDescent="0.25">
      <c r="A35" s="93">
        <v>3050</v>
      </c>
      <c r="B35" s="82" t="s">
        <v>101</v>
      </c>
      <c r="C35" s="83" t="s">
        <v>268</v>
      </c>
      <c r="D35" s="87">
        <v>2010</v>
      </c>
      <c r="E35" s="88">
        <v>2006</v>
      </c>
      <c r="F35" s="87">
        <v>2012</v>
      </c>
      <c r="G35" s="89">
        <v>2012</v>
      </c>
    </row>
    <row r="36" spans="1:7" s="84" customFormat="1" ht="24" x14ac:dyDescent="0.25">
      <c r="A36" s="93">
        <v>3060</v>
      </c>
      <c r="B36" s="82" t="s">
        <v>102</v>
      </c>
      <c r="C36" s="83" t="s">
        <v>269</v>
      </c>
      <c r="D36" s="87">
        <v>2010</v>
      </c>
      <c r="E36" s="88">
        <v>2006</v>
      </c>
      <c r="F36" s="87">
        <v>2012</v>
      </c>
      <c r="G36" s="89">
        <v>2012</v>
      </c>
    </row>
    <row r="37" spans="1:7" s="84" customFormat="1" ht="60.75" thickBot="1" x14ac:dyDescent="0.3">
      <c r="A37" s="94">
        <v>3070</v>
      </c>
      <c r="B37" s="85" t="s">
        <v>106</v>
      </c>
      <c r="C37" s="86" t="s">
        <v>270</v>
      </c>
      <c r="D37" s="87">
        <v>2020</v>
      </c>
      <c r="E37" s="91"/>
      <c r="F37" s="87"/>
      <c r="G37" s="92">
        <v>2020</v>
      </c>
    </row>
  </sheetData>
  <sheetProtection password="D6A2" sheet="1" objects="1" scenarios="1"/>
  <pageMargins left="0.70866141732283472" right="0.70866141732283472" top="0.74803149606299213" bottom="0.74803149606299213" header="0.31496062992125984" footer="0.31496062992125984"/>
  <pageSetup paperSize="9" scale="82" fitToHeight="0" orientation="landscape" r:id="rId1"/>
  <headerFooter>
    <oddHeader>&amp;F</oddHead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N38"/>
  <sheetViews>
    <sheetView workbookViewId="0">
      <selection activeCell="F16" sqref="F16"/>
    </sheetView>
  </sheetViews>
  <sheetFormatPr defaultRowHeight="15" x14ac:dyDescent="0.25"/>
  <cols>
    <col min="6" max="6" width="9.140625" style="7"/>
    <col min="7" max="7" width="64.5703125" style="7" bestFit="1" customWidth="1"/>
    <col min="8" max="9" width="9.140625" style="7"/>
  </cols>
  <sheetData>
    <row r="1" spans="2:14" x14ac:dyDescent="0.25">
      <c r="H1" s="7" t="str">
        <f t="shared" ref="H1:H36" ca="1" si="0">OFFSET(offsetstart,0,offset1,36,1)</f>
        <v>Austria</v>
      </c>
      <c r="I1" s="7" t="str">
        <f t="shared" ref="I1:I36" ca="1" si="1">OFFSET(offsetstart,0,offset2,36,1)</f>
        <v>Belgium</v>
      </c>
    </row>
    <row r="2" spans="2:14" x14ac:dyDescent="0.25">
      <c r="F2" s="8" t="s">
        <v>71</v>
      </c>
      <c r="G2" s="12"/>
      <c r="H2" s="9" t="str">
        <f t="shared" ca="1" si="0"/>
        <v xml:space="preserve"> </v>
      </c>
      <c r="I2" s="9" t="str">
        <f t="shared" ca="1" si="1"/>
        <v xml:space="preserve"> </v>
      </c>
    </row>
    <row r="3" spans="2:14" x14ac:dyDescent="0.25">
      <c r="F3" s="9"/>
      <c r="G3" s="9" t="s">
        <v>59</v>
      </c>
      <c r="H3" s="9">
        <f ca="1">OFFSET(offsetstart,0,offset1,36,1)</f>
        <v>151</v>
      </c>
      <c r="I3" s="9">
        <f t="shared" ca="1" si="1"/>
        <v>145</v>
      </c>
    </row>
    <row r="4" spans="2:14" x14ac:dyDescent="0.25">
      <c r="B4" t="s">
        <v>37</v>
      </c>
      <c r="C4">
        <f>VLOOKUP(COUNTRY1,countries,2)</f>
        <v>1</v>
      </c>
      <c r="D4" t="s">
        <v>0</v>
      </c>
      <c r="E4">
        <f>VLOOKUP(COUNTRY2,countries,2)</f>
        <v>2</v>
      </c>
      <c r="F4" s="10"/>
      <c r="G4" s="9" t="s">
        <v>1</v>
      </c>
      <c r="H4" s="9">
        <f t="shared" ca="1" si="0"/>
        <v>169</v>
      </c>
      <c r="I4" s="9">
        <f t="shared" ca="1" si="1"/>
        <v>16</v>
      </c>
      <c r="L4" t="s">
        <v>37</v>
      </c>
      <c r="M4">
        <v>1</v>
      </c>
      <c r="N4">
        <v>1</v>
      </c>
    </row>
    <row r="5" spans="2:14" x14ac:dyDescent="0.25">
      <c r="C5">
        <f>VLOOKUP(COUNTRY1,countries,3)</f>
        <v>1</v>
      </c>
      <c r="F5" s="10"/>
      <c r="G5" s="9" t="s">
        <v>2</v>
      </c>
      <c r="H5" s="9">
        <f t="shared" ca="1" si="0"/>
        <v>87</v>
      </c>
      <c r="I5" s="9">
        <f t="shared" ca="1" si="1"/>
        <v>137</v>
      </c>
      <c r="L5" t="s">
        <v>0</v>
      </c>
      <c r="M5">
        <v>2</v>
      </c>
      <c r="N5">
        <v>4</v>
      </c>
    </row>
    <row r="6" spans="2:14" x14ac:dyDescent="0.25">
      <c r="F6" s="10"/>
      <c r="G6" s="9" t="s">
        <v>52</v>
      </c>
      <c r="H6" s="9">
        <f t="shared" ca="1" si="0"/>
        <v>57</v>
      </c>
      <c r="I6" s="9">
        <f t="shared" ca="1" si="1"/>
        <v>100</v>
      </c>
      <c r="L6" t="s">
        <v>20</v>
      </c>
      <c r="M6">
        <v>3</v>
      </c>
      <c r="N6">
        <v>7</v>
      </c>
    </row>
    <row r="7" spans="2:14" x14ac:dyDescent="0.25">
      <c r="G7" s="9" t="s">
        <v>3</v>
      </c>
      <c r="H7" s="9">
        <f t="shared" ca="1" si="0"/>
        <v>157</v>
      </c>
      <c r="I7" s="9">
        <f t="shared" ca="1" si="1"/>
        <v>73</v>
      </c>
      <c r="L7" t="s">
        <v>46</v>
      </c>
      <c r="M7">
        <v>4</v>
      </c>
      <c r="N7">
        <v>10</v>
      </c>
    </row>
    <row r="8" spans="2:14" x14ac:dyDescent="0.25">
      <c r="G8" s="9" t="s">
        <v>4</v>
      </c>
      <c r="H8" s="9">
        <f t="shared" ca="1" si="0"/>
        <v>132</v>
      </c>
      <c r="I8" s="9">
        <f t="shared" ca="1" si="1"/>
        <v>118</v>
      </c>
      <c r="L8" t="s">
        <v>30</v>
      </c>
      <c r="M8">
        <v>5</v>
      </c>
      <c r="N8">
        <v>13</v>
      </c>
    </row>
    <row r="9" spans="2:14" x14ac:dyDescent="0.25">
      <c r="G9" s="9" t="s">
        <v>5</v>
      </c>
      <c r="H9" s="9">
        <f t="shared" ca="1" si="0"/>
        <v>159</v>
      </c>
      <c r="I9" s="9">
        <f t="shared" ca="1" si="1"/>
        <v>163</v>
      </c>
      <c r="L9" t="s">
        <v>21</v>
      </c>
      <c r="M9">
        <v>6</v>
      </c>
      <c r="N9">
        <v>16</v>
      </c>
    </row>
    <row r="10" spans="2:14" x14ac:dyDescent="0.25">
      <c r="G10" s="9" t="s">
        <v>6</v>
      </c>
      <c r="H10" s="9">
        <f t="shared" ca="1" si="0"/>
        <v>107</v>
      </c>
      <c r="I10" s="9">
        <f t="shared" ca="1" si="1"/>
        <v>101</v>
      </c>
      <c r="L10" t="s">
        <v>22</v>
      </c>
      <c r="M10">
        <v>7</v>
      </c>
      <c r="N10">
        <v>19</v>
      </c>
    </row>
    <row r="11" spans="2:14" x14ac:dyDescent="0.25">
      <c r="G11" s="9" t="s">
        <v>7</v>
      </c>
      <c r="H11" s="9">
        <f t="shared" ca="1" si="0"/>
        <v>157</v>
      </c>
      <c r="I11" s="9">
        <f t="shared" ca="1" si="1"/>
        <v>81</v>
      </c>
      <c r="L11" t="s">
        <v>24</v>
      </c>
      <c r="M11">
        <v>8</v>
      </c>
      <c r="N11">
        <v>22</v>
      </c>
    </row>
    <row r="12" spans="2:14" x14ac:dyDescent="0.25">
      <c r="G12" s="9" t="s">
        <v>64</v>
      </c>
      <c r="H12" s="9">
        <f t="shared" ca="1" si="0"/>
        <v>128</v>
      </c>
      <c r="I12" s="9">
        <f t="shared" ca="1" si="1"/>
        <v>69</v>
      </c>
      <c r="L12" t="s">
        <v>43</v>
      </c>
      <c r="M12">
        <v>9</v>
      </c>
      <c r="N12">
        <v>25</v>
      </c>
    </row>
    <row r="13" spans="2:14" x14ac:dyDescent="0.25">
      <c r="G13" s="9" t="s">
        <v>8</v>
      </c>
      <c r="H13" s="9">
        <f t="shared" ca="1" si="0"/>
        <v>206</v>
      </c>
      <c r="I13" s="9">
        <f t="shared" ca="1" si="1"/>
        <v>102</v>
      </c>
      <c r="L13" t="s">
        <v>28</v>
      </c>
      <c r="M13">
        <v>10</v>
      </c>
      <c r="N13">
        <v>28</v>
      </c>
    </row>
    <row r="14" spans="2:14" x14ac:dyDescent="0.25">
      <c r="G14" s="9" t="s">
        <v>9</v>
      </c>
      <c r="H14" s="9">
        <f t="shared" ca="1" si="0"/>
        <v>72</v>
      </c>
      <c r="I14" s="9">
        <f t="shared" ca="1" si="1"/>
        <v>124</v>
      </c>
      <c r="L14" t="s">
        <v>234</v>
      </c>
      <c r="M14">
        <v>11</v>
      </c>
      <c r="N14">
        <v>31</v>
      </c>
    </row>
    <row r="15" spans="2:14" x14ac:dyDescent="0.25">
      <c r="G15" s="7" t="s">
        <v>60</v>
      </c>
      <c r="H15" s="9">
        <f t="shared" ca="1" si="0"/>
        <v>95</v>
      </c>
      <c r="I15" s="9">
        <f t="shared" ca="1" si="1"/>
        <v>110</v>
      </c>
      <c r="L15" t="s">
        <v>23</v>
      </c>
      <c r="M15">
        <v>12</v>
      </c>
      <c r="N15">
        <v>34</v>
      </c>
    </row>
    <row r="16" spans="2:14" x14ac:dyDescent="0.25">
      <c r="F16" s="8" t="s">
        <v>17</v>
      </c>
      <c r="G16" s="9"/>
      <c r="H16" s="9" t="str">
        <f t="shared" ca="1" si="0"/>
        <v xml:space="preserve"> </v>
      </c>
      <c r="I16" s="9" t="str">
        <f t="shared" ca="1" si="1"/>
        <v xml:space="preserve"> </v>
      </c>
      <c r="L16" t="s">
        <v>26</v>
      </c>
      <c r="M16">
        <v>13</v>
      </c>
      <c r="N16">
        <v>37</v>
      </c>
    </row>
    <row r="17" spans="6:14" x14ac:dyDescent="0.25">
      <c r="G17" s="9" t="s">
        <v>61</v>
      </c>
      <c r="H17" s="9">
        <f t="shared" ca="1" si="0"/>
        <v>146</v>
      </c>
      <c r="I17" s="9" t="str">
        <f t="shared" ca="1" si="1"/>
        <v xml:space="preserve"> </v>
      </c>
      <c r="L17" t="s">
        <v>34</v>
      </c>
      <c r="M17">
        <v>14</v>
      </c>
      <c r="N17">
        <v>40</v>
      </c>
    </row>
    <row r="18" spans="6:14" x14ac:dyDescent="0.25">
      <c r="G18" s="9" t="s">
        <v>62</v>
      </c>
      <c r="H18" s="9" t="str">
        <f t="shared" ca="1" si="0"/>
        <v xml:space="preserve"> </v>
      </c>
      <c r="I18" s="9">
        <f t="shared" ca="1" si="1"/>
        <v>113</v>
      </c>
      <c r="L18" t="s">
        <v>48</v>
      </c>
      <c r="M18">
        <v>15</v>
      </c>
      <c r="N18">
        <v>43</v>
      </c>
    </row>
    <row r="19" spans="6:14" x14ac:dyDescent="0.25">
      <c r="G19" s="9" t="s">
        <v>51</v>
      </c>
      <c r="H19" s="9">
        <f t="shared" ca="1" si="0"/>
        <v>100</v>
      </c>
      <c r="I19" s="9">
        <f t="shared" ca="1" si="1"/>
        <v>108</v>
      </c>
      <c r="L19" t="s">
        <v>25</v>
      </c>
      <c r="M19">
        <v>16</v>
      </c>
      <c r="N19">
        <v>46</v>
      </c>
    </row>
    <row r="20" spans="6:14" x14ac:dyDescent="0.25">
      <c r="G20" s="9" t="s">
        <v>10</v>
      </c>
      <c r="H20" s="9">
        <f t="shared" ca="1" si="0"/>
        <v>100</v>
      </c>
      <c r="I20" s="9">
        <f t="shared" ca="1" si="1"/>
        <v>65</v>
      </c>
      <c r="L20" t="s">
        <v>29</v>
      </c>
      <c r="M20">
        <v>17</v>
      </c>
      <c r="N20">
        <v>49</v>
      </c>
    </row>
    <row r="21" spans="6:14" x14ac:dyDescent="0.25">
      <c r="G21" s="9" t="s">
        <v>19</v>
      </c>
      <c r="H21" s="9" t="str">
        <f t="shared" ca="1" si="0"/>
        <v xml:space="preserve"> </v>
      </c>
      <c r="I21" s="9">
        <f t="shared" ca="1" si="1"/>
        <v>229</v>
      </c>
      <c r="L21" t="s">
        <v>31</v>
      </c>
      <c r="M21">
        <v>18</v>
      </c>
      <c r="N21">
        <v>52</v>
      </c>
    </row>
    <row r="22" spans="6:14" x14ac:dyDescent="0.25">
      <c r="G22" s="9" t="s">
        <v>53</v>
      </c>
      <c r="H22" s="9">
        <f t="shared" ca="1" si="0"/>
        <v>71</v>
      </c>
      <c r="I22" s="9">
        <f t="shared" ca="1" si="1"/>
        <v>145</v>
      </c>
      <c r="L22" t="s">
        <v>32</v>
      </c>
      <c r="M22">
        <v>19</v>
      </c>
      <c r="N22">
        <v>55</v>
      </c>
    </row>
    <row r="23" spans="6:14" x14ac:dyDescent="0.25">
      <c r="G23" s="9" t="s">
        <v>11</v>
      </c>
      <c r="H23" s="9">
        <f t="shared" ca="1" si="0"/>
        <v>143</v>
      </c>
      <c r="I23" s="9">
        <f t="shared" ca="1" si="1"/>
        <v>107</v>
      </c>
      <c r="L23" t="s">
        <v>33</v>
      </c>
      <c r="M23">
        <v>20</v>
      </c>
      <c r="N23">
        <v>58</v>
      </c>
    </row>
    <row r="24" spans="6:14" x14ac:dyDescent="0.25">
      <c r="G24" s="9" t="s">
        <v>54</v>
      </c>
      <c r="H24" s="9">
        <f t="shared" ca="1" si="0"/>
        <v>111</v>
      </c>
      <c r="I24" s="9">
        <f t="shared" ca="1" si="1"/>
        <v>199</v>
      </c>
      <c r="L24" t="s">
        <v>35</v>
      </c>
      <c r="M24">
        <v>21</v>
      </c>
      <c r="N24">
        <v>61</v>
      </c>
    </row>
    <row r="25" spans="6:14" x14ac:dyDescent="0.25">
      <c r="G25" s="9" t="s">
        <v>12</v>
      </c>
      <c r="H25" s="9">
        <f t="shared" ca="1" si="0"/>
        <v>91</v>
      </c>
      <c r="I25" s="9">
        <f t="shared" ca="1" si="1"/>
        <v>154</v>
      </c>
      <c r="L25" t="s">
        <v>36</v>
      </c>
      <c r="M25">
        <v>22</v>
      </c>
      <c r="N25">
        <v>64</v>
      </c>
    </row>
    <row r="26" spans="6:14" x14ac:dyDescent="0.25">
      <c r="G26" s="9" t="s">
        <v>65</v>
      </c>
      <c r="H26" s="9">
        <f t="shared" ca="1" si="0"/>
        <v>152</v>
      </c>
      <c r="I26" s="9">
        <f t="shared" ca="1" si="1"/>
        <v>97</v>
      </c>
      <c r="L26" t="s">
        <v>49</v>
      </c>
      <c r="M26">
        <v>23</v>
      </c>
      <c r="N26">
        <v>67</v>
      </c>
    </row>
    <row r="27" spans="6:14" x14ac:dyDescent="0.25">
      <c r="G27" s="9" t="s">
        <v>13</v>
      </c>
      <c r="H27" s="9">
        <f t="shared" ca="1" si="0"/>
        <v>106</v>
      </c>
      <c r="I27" s="9">
        <f t="shared" ca="1" si="1"/>
        <v>111</v>
      </c>
      <c r="L27" t="s">
        <v>38</v>
      </c>
      <c r="M27">
        <v>24</v>
      </c>
      <c r="N27">
        <v>70</v>
      </c>
    </row>
    <row r="28" spans="6:14" x14ac:dyDescent="0.25">
      <c r="G28" s="11" t="s">
        <v>14</v>
      </c>
      <c r="H28" s="9">
        <f t="shared" ca="1" si="0"/>
        <v>106</v>
      </c>
      <c r="I28" s="9" t="str">
        <f t="shared" ca="1" si="1"/>
        <v xml:space="preserve"> </v>
      </c>
      <c r="L28" t="s">
        <v>39</v>
      </c>
      <c r="M28">
        <v>25</v>
      </c>
      <c r="N28">
        <v>73</v>
      </c>
    </row>
    <row r="29" spans="6:14" x14ac:dyDescent="0.25">
      <c r="F29" s="8" t="s">
        <v>18</v>
      </c>
      <c r="G29" s="9"/>
      <c r="H29" s="9" t="str">
        <f t="shared" ca="1" si="0"/>
        <v xml:space="preserve"> </v>
      </c>
      <c r="I29" s="9">
        <f t="shared" ca="1" si="1"/>
        <v>94</v>
      </c>
      <c r="L29" t="s">
        <v>40</v>
      </c>
      <c r="M29">
        <v>26</v>
      </c>
      <c r="N29">
        <v>76</v>
      </c>
    </row>
    <row r="30" spans="6:14" x14ac:dyDescent="0.25">
      <c r="G30" s="9" t="s">
        <v>15</v>
      </c>
      <c r="H30" s="9">
        <f t="shared" ca="1" si="0"/>
        <v>59</v>
      </c>
      <c r="I30" s="9">
        <f t="shared" ca="1" si="1"/>
        <v>123</v>
      </c>
      <c r="L30" t="s">
        <v>42</v>
      </c>
      <c r="M30">
        <v>27</v>
      </c>
      <c r="N30">
        <v>79</v>
      </c>
    </row>
    <row r="31" spans="6:14" x14ac:dyDescent="0.25">
      <c r="G31" s="9" t="s">
        <v>55</v>
      </c>
      <c r="H31" s="9">
        <f t="shared" ca="1" si="0"/>
        <v>73</v>
      </c>
      <c r="I31" s="9">
        <f t="shared" ca="1" si="1"/>
        <v>88</v>
      </c>
      <c r="L31" t="s">
        <v>41</v>
      </c>
      <c r="M31">
        <v>28</v>
      </c>
      <c r="N31">
        <v>82</v>
      </c>
    </row>
    <row r="32" spans="6:14" x14ac:dyDescent="0.25">
      <c r="G32" s="9" t="s">
        <v>56</v>
      </c>
      <c r="H32" s="9">
        <f t="shared" ca="1" si="0"/>
        <v>46</v>
      </c>
      <c r="I32" s="9">
        <f t="shared" ca="1" si="1"/>
        <v>80</v>
      </c>
      <c r="L32" t="s">
        <v>27</v>
      </c>
      <c r="M32">
        <v>29</v>
      </c>
      <c r="N32">
        <v>85</v>
      </c>
    </row>
    <row r="33" spans="7:14" x14ac:dyDescent="0.25">
      <c r="G33" s="9" t="s">
        <v>57</v>
      </c>
      <c r="H33" s="9">
        <f t="shared" ca="1" si="0"/>
        <v>40</v>
      </c>
      <c r="I33" s="9">
        <f t="shared" ca="1" si="1"/>
        <v>110</v>
      </c>
      <c r="L33" t="s">
        <v>44</v>
      </c>
      <c r="M33">
        <v>30</v>
      </c>
      <c r="N33">
        <v>88</v>
      </c>
    </row>
    <row r="34" spans="7:14" x14ac:dyDescent="0.25">
      <c r="G34" s="9" t="s">
        <v>16</v>
      </c>
      <c r="H34" s="9">
        <f t="shared" ca="1" si="0"/>
        <v>66</v>
      </c>
      <c r="I34" s="9">
        <f t="shared" ca="1" si="1"/>
        <v>98</v>
      </c>
      <c r="L34" t="s">
        <v>50</v>
      </c>
      <c r="M34">
        <v>31</v>
      </c>
      <c r="N34">
        <v>91</v>
      </c>
    </row>
    <row r="35" spans="7:14" x14ac:dyDescent="0.25">
      <c r="G35" s="9" t="s">
        <v>58</v>
      </c>
      <c r="H35" s="9">
        <f t="shared" ca="1" si="0"/>
        <v>110</v>
      </c>
      <c r="I35" s="9">
        <f t="shared" ca="1" si="1"/>
        <v>103</v>
      </c>
      <c r="L35" t="s">
        <v>47</v>
      </c>
      <c r="M35">
        <v>32</v>
      </c>
      <c r="N35">
        <v>94</v>
      </c>
    </row>
    <row r="36" spans="7:14" x14ac:dyDescent="0.25">
      <c r="G36" s="7" t="s">
        <v>63</v>
      </c>
      <c r="H36" s="9">
        <f t="shared" ca="1" si="0"/>
        <v>104</v>
      </c>
      <c r="I36" s="9" t="str">
        <f t="shared" ca="1" si="1"/>
        <v xml:space="preserve"> </v>
      </c>
      <c r="L36" t="s">
        <v>45</v>
      </c>
      <c r="M36">
        <v>33</v>
      </c>
      <c r="N36">
        <v>97</v>
      </c>
    </row>
    <row r="38" spans="7:14" x14ac:dyDescent="0.25">
      <c r="H38" s="9"/>
    </row>
  </sheetData>
  <sheetProtection selectLockedCells="1" selectUnlockedCells="1"/>
  <phoneticPr fontId="3" type="noConversion"/>
  <pageMargins left="0.75" right="0.75" top="1" bottom="1" header="0.5" footer="0.5"/>
  <pageSetup paperSize="9"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M72"/>
  <sheetViews>
    <sheetView zoomScaleNormal="100" workbookViewId="0">
      <selection activeCell="N23" sqref="N23"/>
    </sheetView>
  </sheetViews>
  <sheetFormatPr defaultRowHeight="15" x14ac:dyDescent="0.25"/>
  <cols>
    <col min="3" max="3" width="9.140625" customWidth="1"/>
    <col min="4" max="4" width="1.7109375" customWidth="1"/>
    <col min="5" max="5" width="6.85546875" customWidth="1"/>
    <col min="6" max="6" width="52.28515625" customWidth="1"/>
    <col min="7" max="7" width="6" style="35" customWidth="1"/>
    <col min="8" max="18" width="6" customWidth="1"/>
  </cols>
  <sheetData>
    <row r="1" spans="1:39" ht="27" customHeight="1" thickBot="1" x14ac:dyDescent="0.3">
      <c r="A1" s="69"/>
      <c r="B1" s="69"/>
      <c r="C1" s="69"/>
      <c r="D1" s="73"/>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row>
    <row r="2" spans="1:39" ht="15.75" thickBot="1" x14ac:dyDescent="0.3">
      <c r="A2" s="69"/>
      <c r="B2" s="69"/>
      <c r="C2" s="69"/>
      <c r="D2" s="74"/>
      <c r="E2" s="161" t="s">
        <v>235</v>
      </c>
      <c r="F2" s="162"/>
      <c r="G2" s="162"/>
      <c r="H2" s="162"/>
      <c r="I2" s="162"/>
      <c r="J2" s="162"/>
      <c r="K2" s="162"/>
      <c r="L2" s="162"/>
      <c r="M2" s="162"/>
      <c r="N2" s="162"/>
      <c r="O2" s="162"/>
      <c r="P2" s="162"/>
      <c r="Q2" s="162"/>
      <c r="R2" s="163"/>
      <c r="S2" s="70"/>
      <c r="T2" s="69"/>
      <c r="U2" s="69"/>
      <c r="V2" s="69"/>
      <c r="W2" s="69"/>
      <c r="X2" s="69"/>
      <c r="Y2" s="69"/>
      <c r="Z2" s="69"/>
      <c r="AA2" s="69"/>
      <c r="AB2" s="69"/>
      <c r="AC2" s="69"/>
      <c r="AD2" s="69"/>
      <c r="AE2" s="69"/>
      <c r="AF2" s="69"/>
      <c r="AG2" s="69"/>
      <c r="AH2" s="69"/>
      <c r="AI2" s="69"/>
      <c r="AJ2" s="69"/>
      <c r="AK2" s="69"/>
      <c r="AL2" s="69"/>
      <c r="AM2" s="69"/>
    </row>
    <row r="3" spans="1:39" x14ac:dyDescent="0.25">
      <c r="A3" s="69"/>
      <c r="B3" s="69"/>
      <c r="C3" s="69"/>
      <c r="D3" s="69"/>
      <c r="E3" s="164" t="s">
        <v>66</v>
      </c>
      <c r="F3" s="165"/>
      <c r="G3" s="168">
        <v>2006</v>
      </c>
      <c r="H3" s="169"/>
      <c r="I3" s="165"/>
      <c r="J3" s="168">
        <v>2010</v>
      </c>
      <c r="K3" s="169"/>
      <c r="L3" s="165"/>
      <c r="M3" s="168" t="s">
        <v>67</v>
      </c>
      <c r="N3" s="169"/>
      <c r="O3" s="165"/>
      <c r="P3" s="168" t="s">
        <v>68</v>
      </c>
      <c r="Q3" s="169"/>
      <c r="R3" s="165"/>
      <c r="S3" s="69"/>
      <c r="T3" s="69"/>
      <c r="U3" s="69"/>
      <c r="V3" s="69"/>
      <c r="W3" s="69"/>
      <c r="X3" s="69"/>
      <c r="Y3" s="69"/>
      <c r="Z3" s="69"/>
      <c r="AA3" s="69"/>
      <c r="AB3" s="69"/>
      <c r="AC3" s="69"/>
      <c r="AD3" s="69"/>
      <c r="AE3" s="69"/>
      <c r="AF3" s="69"/>
      <c r="AG3" s="69"/>
      <c r="AH3" s="69"/>
      <c r="AI3" s="69"/>
      <c r="AJ3" s="69"/>
      <c r="AK3" s="69"/>
      <c r="AL3" s="69"/>
      <c r="AM3" s="69"/>
    </row>
    <row r="4" spans="1:39" x14ac:dyDescent="0.25">
      <c r="A4" s="69"/>
      <c r="B4" s="69"/>
      <c r="C4" s="69"/>
      <c r="D4" s="69"/>
      <c r="E4" s="166"/>
      <c r="F4" s="167"/>
      <c r="G4" s="58" t="str">
        <f ca="1">OFFSET(offsetstart_2006,0,offset1,37,1)</f>
        <v>AT</v>
      </c>
      <c r="H4" s="59" t="s">
        <v>70</v>
      </c>
      <c r="I4" s="60" t="str">
        <f ca="1">OFFSET(offsetstart_2006,0,offset2,37,1)</f>
        <v>BE</v>
      </c>
      <c r="J4" s="58" t="str">
        <f ca="1">OFFSET(offsetstart_2010,0,offset1,37,1)</f>
        <v>AT</v>
      </c>
      <c r="K4" s="59" t="s">
        <v>70</v>
      </c>
      <c r="L4" s="60" t="str">
        <f ca="1">OFFSET(offsetstart_2010,0,offset2,37,1)</f>
        <v>BE</v>
      </c>
      <c r="M4" s="58" t="str">
        <f ca="1">OFFSET(offsetstart_20062010,0,offset1,37,1)</f>
        <v>AT</v>
      </c>
      <c r="N4" s="59" t="s">
        <v>70</v>
      </c>
      <c r="O4" s="60" t="str">
        <f ca="1">OFFSET(offsetstart_20062010,0,offset2,37,1)</f>
        <v>BE</v>
      </c>
      <c r="P4" s="58" t="str">
        <f ca="1">OFFSET(offsetstart_20112012,0,offset1,37,1)</f>
        <v>AT</v>
      </c>
      <c r="Q4" s="59" t="s">
        <v>70</v>
      </c>
      <c r="R4" s="60" t="str">
        <f ca="1">OFFSET(offsetstart_20112012,0,offset2,37,1)</f>
        <v>BE</v>
      </c>
      <c r="S4" s="69"/>
      <c r="T4" s="69"/>
      <c r="U4" s="69"/>
      <c r="V4" s="69"/>
      <c r="W4" s="69"/>
      <c r="X4" s="69"/>
      <c r="Y4" s="69"/>
      <c r="Z4" s="69"/>
      <c r="AA4" s="69"/>
      <c r="AB4" s="69"/>
      <c r="AC4" s="69"/>
      <c r="AD4" s="69"/>
      <c r="AE4" s="69"/>
      <c r="AF4" s="69"/>
      <c r="AG4" s="69"/>
      <c r="AH4" s="69"/>
      <c r="AI4" s="69"/>
      <c r="AJ4" s="69"/>
      <c r="AK4" s="69"/>
      <c r="AL4" s="69"/>
      <c r="AM4" s="69"/>
    </row>
    <row r="5" spans="1:39" x14ac:dyDescent="0.25">
      <c r="A5" s="69"/>
      <c r="B5" s="69"/>
      <c r="C5" s="69"/>
      <c r="D5" s="69"/>
      <c r="E5" s="140" t="s">
        <v>71</v>
      </c>
      <c r="F5" s="141"/>
      <c r="G5" s="141"/>
      <c r="H5" s="141"/>
      <c r="I5" s="141"/>
      <c r="J5" s="141"/>
      <c r="K5" s="141"/>
      <c r="L5" s="141"/>
      <c r="M5" s="141"/>
      <c r="N5" s="141"/>
      <c r="O5" s="141"/>
      <c r="P5" s="141"/>
      <c r="Q5" s="141"/>
      <c r="R5" s="142"/>
      <c r="S5" s="69"/>
      <c r="T5" s="69"/>
      <c r="U5" s="69"/>
      <c r="V5" s="69"/>
      <c r="W5" s="69"/>
      <c r="X5" s="69"/>
      <c r="Y5" s="69"/>
      <c r="Z5" s="69"/>
      <c r="AA5" s="69"/>
      <c r="AB5" s="69"/>
      <c r="AC5" s="69"/>
      <c r="AD5" s="69"/>
      <c r="AE5" s="69"/>
      <c r="AF5" s="69"/>
      <c r="AG5" s="69"/>
      <c r="AH5" s="69"/>
      <c r="AI5" s="69"/>
      <c r="AJ5" s="69"/>
      <c r="AK5" s="69"/>
      <c r="AL5" s="69"/>
      <c r="AM5" s="69"/>
    </row>
    <row r="6" spans="1:39" x14ac:dyDescent="0.25">
      <c r="A6" s="69"/>
      <c r="B6" s="69"/>
      <c r="C6" s="69"/>
      <c r="D6" s="69"/>
      <c r="E6" s="37">
        <v>1010</v>
      </c>
      <c r="F6" s="44" t="s">
        <v>72</v>
      </c>
      <c r="G6" s="42">
        <f t="shared" ref="G6:G18" ca="1" si="0">OFFSET(offsetstart_2006,0,offset1,37,1)</f>
        <v>77.900000000000006</v>
      </c>
      <c r="H6" s="36">
        <v>51.7</v>
      </c>
      <c r="I6" s="38">
        <f t="shared" ref="I6:I18" ca="1" si="1">OFFSET(offsetstart_2006,0,offset2,37,1)</f>
        <v>69.5</v>
      </c>
      <c r="J6" s="42">
        <f t="shared" ref="J6:J18" ca="1" si="2">OFFSET(offsetstart_2010,0,offset1,37,1)</f>
        <v>76.8</v>
      </c>
      <c r="K6" s="36">
        <v>49.9</v>
      </c>
      <c r="L6" s="38">
        <f t="shared" ref="L6:L18" ca="1" si="3">OFFSET(offsetstart_2010,0,offset2,37,1)</f>
        <v>73</v>
      </c>
      <c r="M6" s="42">
        <f t="shared" ref="M6:M18" ca="1" si="4">OFFSET(offsetstart_20062010,0,offset1,37,1)</f>
        <v>-1.1000000000000001</v>
      </c>
      <c r="N6" s="36">
        <v>-1.8</v>
      </c>
      <c r="O6" s="38">
        <f t="shared" ref="O6:O18" ca="1" si="5">OFFSET(offsetstart_20062010,0,offset2,37,1)</f>
        <v>3.5</v>
      </c>
      <c r="P6" s="42" t="str">
        <f t="shared" ref="P6:P18" ca="1" si="6">OFFSET(offsetstart_20112012,0,offset1,37,1)</f>
        <v> 76.1</v>
      </c>
      <c r="Q6" s="36">
        <v>50.3</v>
      </c>
      <c r="R6" s="38">
        <f t="shared" ref="R6:R18" ca="1" si="7">OFFSET(offsetstart_20112012,0,offset2,37,1)</f>
        <v>72.8</v>
      </c>
      <c r="S6" s="69"/>
      <c r="T6" s="69"/>
      <c r="U6" s="69"/>
      <c r="V6" s="69"/>
      <c r="W6" s="69"/>
      <c r="X6" s="69"/>
      <c r="Y6" s="69"/>
      <c r="Z6" s="69"/>
      <c r="AA6" s="69"/>
      <c r="AB6" s="69"/>
      <c r="AC6" s="69"/>
      <c r="AD6" s="69"/>
      <c r="AE6" s="69"/>
      <c r="AF6" s="69"/>
      <c r="AG6" s="69"/>
      <c r="AH6" s="69"/>
      <c r="AI6" s="69"/>
      <c r="AJ6" s="69"/>
      <c r="AK6" s="69"/>
      <c r="AL6" s="69"/>
      <c r="AM6" s="69"/>
    </row>
    <row r="7" spans="1:39" x14ac:dyDescent="0.25">
      <c r="A7" s="69"/>
      <c r="B7" s="69"/>
      <c r="C7" s="69"/>
      <c r="D7" s="69"/>
      <c r="E7" s="37">
        <v>1020</v>
      </c>
      <c r="F7" s="44" t="s">
        <v>73</v>
      </c>
      <c r="G7" s="42">
        <f t="shared" ca="1" si="0"/>
        <v>42.4</v>
      </c>
      <c r="H7" s="36">
        <v>27.7</v>
      </c>
      <c r="I7" s="38">
        <f t="shared" ca="1" si="1"/>
        <v>5</v>
      </c>
      <c r="J7" s="42">
        <f t="shared" ca="1" si="2"/>
        <v>45.1</v>
      </c>
      <c r="K7" s="36">
        <v>27.9</v>
      </c>
      <c r="L7" s="38">
        <f t="shared" ca="1" si="3"/>
        <v>4.3</v>
      </c>
      <c r="M7" s="42">
        <f t="shared" ca="1" si="4"/>
        <v>2.7</v>
      </c>
      <c r="N7" s="36">
        <v>0.2</v>
      </c>
      <c r="O7" s="38">
        <f t="shared" ca="1" si="5"/>
        <v>-0.7</v>
      </c>
      <c r="P7" s="42" t="str">
        <f t="shared" ca="1" si="6"/>
        <v> 45.7</v>
      </c>
      <c r="Q7" s="36">
        <v>27</v>
      </c>
      <c r="R7" s="38">
        <f t="shared" ca="1" si="7"/>
        <v>4.3</v>
      </c>
      <c r="S7" s="69"/>
      <c r="T7" s="69"/>
      <c r="U7" s="69"/>
      <c r="V7" s="69"/>
      <c r="W7" s="69"/>
      <c r="X7" s="69"/>
      <c r="Y7" s="69"/>
      <c r="Z7" s="69"/>
      <c r="AA7" s="69"/>
      <c r="AB7" s="69"/>
      <c r="AC7" s="69"/>
      <c r="AD7" s="69"/>
      <c r="AE7" s="69"/>
      <c r="AF7" s="69"/>
      <c r="AG7" s="69"/>
      <c r="AH7" s="69"/>
      <c r="AI7" s="69"/>
      <c r="AJ7" s="69"/>
      <c r="AK7" s="69"/>
      <c r="AL7" s="69"/>
      <c r="AM7" s="69"/>
    </row>
    <row r="8" spans="1:39" x14ac:dyDescent="0.25">
      <c r="A8" s="69"/>
      <c r="B8" s="69"/>
      <c r="C8" s="69"/>
      <c r="D8" s="69"/>
      <c r="E8" s="37">
        <v>1030</v>
      </c>
      <c r="F8" s="44" t="s">
        <v>74</v>
      </c>
      <c r="G8" s="42">
        <f t="shared" ca="1" si="0"/>
        <v>33</v>
      </c>
      <c r="H8" s="36">
        <v>33</v>
      </c>
      <c r="I8" s="38">
        <f t="shared" ca="1" si="1"/>
        <v>40</v>
      </c>
      <c r="J8" s="42" t="str">
        <f t="shared" ca="1" si="2"/>
        <v> 33</v>
      </c>
      <c r="K8" s="36">
        <v>38</v>
      </c>
      <c r="L8" s="38">
        <f t="shared" ca="1" si="3"/>
        <v>52</v>
      </c>
      <c r="M8" s="42">
        <f t="shared" ca="1" si="4"/>
        <v>0</v>
      </c>
      <c r="N8" s="36">
        <v>5</v>
      </c>
      <c r="O8" s="38">
        <f t="shared" ca="1" si="5"/>
        <v>12</v>
      </c>
      <c r="P8" s="42" t="str">
        <f t="shared" ca="1" si="6"/>
        <v xml:space="preserve"> </v>
      </c>
      <c r="Q8" s="36"/>
      <c r="R8" s="38" t="str">
        <f t="shared" ca="1" si="7"/>
        <v xml:space="preserve"> </v>
      </c>
      <c r="S8" s="69"/>
      <c r="T8" s="69"/>
      <c r="U8" s="69"/>
      <c r="V8" s="69"/>
      <c r="W8" s="69"/>
      <c r="X8" s="69"/>
      <c r="Y8" s="69"/>
      <c r="Z8" s="69"/>
      <c r="AA8" s="69"/>
      <c r="AB8" s="69"/>
      <c r="AC8" s="69"/>
      <c r="AD8" s="69"/>
      <c r="AE8" s="69"/>
      <c r="AF8" s="69"/>
      <c r="AG8" s="69"/>
      <c r="AH8" s="69"/>
      <c r="AI8" s="69"/>
      <c r="AJ8" s="69"/>
      <c r="AK8" s="69"/>
      <c r="AL8" s="69"/>
      <c r="AM8" s="69"/>
    </row>
    <row r="9" spans="1:39" x14ac:dyDescent="0.25">
      <c r="A9" s="69"/>
      <c r="B9" s="69"/>
      <c r="C9" s="69"/>
      <c r="D9" s="69"/>
      <c r="E9" s="37">
        <v>1040</v>
      </c>
      <c r="F9" s="44" t="s">
        <v>75</v>
      </c>
      <c r="G9" s="42">
        <f t="shared" ca="1" si="0"/>
        <v>9</v>
      </c>
      <c r="H9" s="36">
        <v>16</v>
      </c>
      <c r="I9" s="38">
        <f t="shared" ca="1" si="1"/>
        <v>21</v>
      </c>
      <c r="J9" s="42" t="str">
        <f t="shared" ca="1" si="2"/>
        <v> 12</v>
      </c>
      <c r="K9" s="36">
        <v>21</v>
      </c>
      <c r="L9" s="38">
        <f t="shared" ca="1" si="3"/>
        <v>21</v>
      </c>
      <c r="M9" s="42">
        <f t="shared" ca="1" si="4"/>
        <v>3</v>
      </c>
      <c r="N9" s="36">
        <v>5</v>
      </c>
      <c r="O9" s="38">
        <f t="shared" ca="1" si="5"/>
        <v>0</v>
      </c>
      <c r="P9" s="42" t="str">
        <f t="shared" ca="1" si="6"/>
        <v xml:space="preserve"> </v>
      </c>
      <c r="Q9" s="36"/>
      <c r="R9" s="38" t="str">
        <f t="shared" ca="1" si="7"/>
        <v xml:space="preserve"> </v>
      </c>
      <c r="S9" s="69"/>
      <c r="T9" s="69"/>
      <c r="U9" s="69"/>
      <c r="V9" s="69"/>
      <c r="W9" s="69"/>
      <c r="X9" s="69"/>
      <c r="Y9" s="69"/>
      <c r="Z9" s="69"/>
      <c r="AA9" s="69"/>
      <c r="AB9" s="69"/>
      <c r="AC9" s="69"/>
      <c r="AD9" s="69"/>
      <c r="AE9" s="69"/>
      <c r="AF9" s="69"/>
      <c r="AG9" s="69"/>
      <c r="AH9" s="69"/>
      <c r="AI9" s="69"/>
      <c r="AJ9" s="69"/>
      <c r="AK9" s="69"/>
      <c r="AL9" s="69"/>
      <c r="AM9" s="69"/>
    </row>
    <row r="10" spans="1:39" x14ac:dyDescent="0.25">
      <c r="A10" s="69"/>
      <c r="B10" s="69"/>
      <c r="C10" s="69"/>
      <c r="D10" s="69"/>
      <c r="E10" s="37">
        <v>1050</v>
      </c>
      <c r="F10" s="44" t="s">
        <v>76</v>
      </c>
      <c r="G10" s="42">
        <f t="shared" ca="1" si="0"/>
        <v>13.1</v>
      </c>
      <c r="H10" s="36">
        <v>9.5</v>
      </c>
      <c r="I10" s="38">
        <f t="shared" ca="1" si="1"/>
        <v>7.5</v>
      </c>
      <c r="J10" s="42">
        <f t="shared" ca="1" si="2"/>
        <v>13.7</v>
      </c>
      <c r="K10" s="36">
        <v>9.1</v>
      </c>
      <c r="L10" s="38">
        <f ca="1">OFFSET(offsetstart_2010,0,offset2,37,1)</f>
        <v>7.2</v>
      </c>
      <c r="M10" s="42">
        <f t="shared" ca="1" si="4"/>
        <v>0.6</v>
      </c>
      <c r="N10" s="36">
        <v>-0.4</v>
      </c>
      <c r="O10" s="38">
        <f t="shared" ca="1" si="5"/>
        <v>-0.3</v>
      </c>
      <c r="P10" s="42">
        <f t="shared" ca="1" si="6"/>
        <v>14.1</v>
      </c>
      <c r="Q10" s="36">
        <v>9</v>
      </c>
      <c r="R10" s="38">
        <f t="shared" ca="1" si="7"/>
        <v>6.6</v>
      </c>
      <c r="S10" s="69"/>
      <c r="T10" s="69"/>
      <c r="U10" s="69"/>
      <c r="V10" s="69"/>
      <c r="W10" s="69"/>
      <c r="X10" s="69"/>
      <c r="Y10" s="69"/>
      <c r="Z10" s="69"/>
      <c r="AA10" s="69"/>
      <c r="AB10" s="69"/>
      <c r="AC10" s="69"/>
      <c r="AD10" s="69"/>
      <c r="AE10" s="69"/>
      <c r="AF10" s="69"/>
      <c r="AG10" s="69"/>
      <c r="AH10" s="69"/>
      <c r="AI10" s="69"/>
      <c r="AJ10" s="69"/>
      <c r="AK10" s="69"/>
      <c r="AL10" s="69"/>
      <c r="AM10" s="69"/>
    </row>
    <row r="11" spans="1:39" x14ac:dyDescent="0.25">
      <c r="A11" s="69"/>
      <c r="B11" s="69"/>
      <c r="C11" s="69"/>
      <c r="D11" s="69"/>
      <c r="E11" s="37">
        <v>1060</v>
      </c>
      <c r="F11" s="44" t="s">
        <v>77</v>
      </c>
      <c r="G11" s="42">
        <f t="shared" ca="1" si="0"/>
        <v>81</v>
      </c>
      <c r="H11" s="36">
        <v>60</v>
      </c>
      <c r="I11" s="38">
        <f t="shared" ca="1" si="1"/>
        <v>63</v>
      </c>
      <c r="J11" s="42" t="str">
        <f t="shared" ca="1" si="2"/>
        <v> 87</v>
      </c>
      <c r="K11" s="36">
        <v>66</v>
      </c>
      <c r="L11" s="38">
        <f t="shared" ca="1" si="3"/>
        <v>78</v>
      </c>
      <c r="M11" s="42">
        <f t="shared" ca="1" si="4"/>
        <v>6</v>
      </c>
      <c r="N11" s="36">
        <v>6</v>
      </c>
      <c r="O11" s="38">
        <f t="shared" ca="1" si="5"/>
        <v>15</v>
      </c>
      <c r="P11" s="42" t="str">
        <f t="shared" ca="1" si="6"/>
        <v xml:space="preserve"> </v>
      </c>
      <c r="Q11" s="36"/>
      <c r="R11" s="38" t="str">
        <f t="shared" ca="1" si="7"/>
        <v xml:space="preserve"> </v>
      </c>
      <c r="S11" s="69"/>
      <c r="T11" s="69"/>
      <c r="U11" s="69"/>
      <c r="V11" s="69"/>
      <c r="W11" s="69"/>
      <c r="X11" s="69"/>
      <c r="Y11" s="69"/>
      <c r="Z11" s="69"/>
      <c r="AA11" s="69"/>
      <c r="AB11" s="69"/>
      <c r="AC11" s="69"/>
      <c r="AD11" s="69"/>
      <c r="AE11" s="69"/>
      <c r="AF11" s="69"/>
      <c r="AG11" s="69"/>
      <c r="AH11" s="69"/>
      <c r="AI11" s="69"/>
      <c r="AJ11" s="69"/>
      <c r="AK11" s="69"/>
      <c r="AL11" s="69"/>
      <c r="AM11" s="69"/>
    </row>
    <row r="12" spans="1:39" ht="24" x14ac:dyDescent="0.25">
      <c r="A12" s="69"/>
      <c r="B12" s="69"/>
      <c r="C12" s="69"/>
      <c r="D12" s="69"/>
      <c r="E12" s="37">
        <v>1070</v>
      </c>
      <c r="F12" s="44" t="s">
        <v>78</v>
      </c>
      <c r="G12" s="42">
        <f t="shared" ca="1" si="0"/>
        <v>73.3</v>
      </c>
      <c r="H12" s="36">
        <v>46.3</v>
      </c>
      <c r="I12" s="38">
        <f t="shared" ca="1" si="1"/>
        <v>68.3</v>
      </c>
      <c r="J12" s="42">
        <f t="shared" ca="1" si="2"/>
        <v>71.900000000000006</v>
      </c>
      <c r="K12" s="36">
        <v>44.2</v>
      </c>
      <c r="L12" s="38">
        <f t="shared" ca="1" si="3"/>
        <v>72.900000000000006</v>
      </c>
      <c r="M12" s="42">
        <f t="shared" ca="1" si="4"/>
        <v>-1.4</v>
      </c>
      <c r="N12" s="36">
        <v>-2.1</v>
      </c>
      <c r="O12" s="38">
        <f t="shared" ca="1" si="5"/>
        <v>4.5999999999999996</v>
      </c>
      <c r="P12" s="42" t="str">
        <f t="shared" ca="1" si="6"/>
        <v>71.1 </v>
      </c>
      <c r="Q12" s="36">
        <v>44.7</v>
      </c>
      <c r="R12" s="38">
        <f t="shared" ca="1" si="7"/>
        <v>72.900000000000006</v>
      </c>
      <c r="S12" s="69"/>
      <c r="T12" s="69"/>
      <c r="U12" s="69"/>
      <c r="V12" s="69"/>
      <c r="W12" s="69"/>
      <c r="X12" s="69"/>
      <c r="Y12" s="69"/>
      <c r="Z12" s="69"/>
      <c r="AA12" s="69"/>
      <c r="AB12" s="69"/>
      <c r="AC12" s="69"/>
      <c r="AD12" s="69"/>
      <c r="AE12" s="69"/>
      <c r="AF12" s="69"/>
      <c r="AG12" s="69"/>
      <c r="AH12" s="69"/>
      <c r="AI12" s="69"/>
      <c r="AJ12" s="69"/>
      <c r="AK12" s="69"/>
      <c r="AL12" s="69"/>
      <c r="AM12" s="69"/>
    </row>
    <row r="13" spans="1:39" x14ac:dyDescent="0.25">
      <c r="A13" s="69"/>
      <c r="B13" s="69"/>
      <c r="C13" s="69"/>
      <c r="D13" s="69"/>
      <c r="E13" s="37">
        <v>1080</v>
      </c>
      <c r="F13" s="44" t="s">
        <v>79</v>
      </c>
      <c r="G13" s="42" t="str">
        <f t="shared" ca="1" si="0"/>
        <v xml:space="preserve"> </v>
      </c>
      <c r="H13" s="36"/>
      <c r="I13" s="38" t="str">
        <f t="shared" ca="1" si="1"/>
        <v xml:space="preserve"> </v>
      </c>
      <c r="J13" s="42">
        <f t="shared" ca="1" si="2"/>
        <v>32.799999999999997</v>
      </c>
      <c r="K13" s="36">
        <v>30.7</v>
      </c>
      <c r="L13" s="38">
        <f t="shared" ca="1" si="3"/>
        <v>31</v>
      </c>
      <c r="M13" s="42" t="str">
        <f t="shared" ca="1" si="4"/>
        <v xml:space="preserve"> </v>
      </c>
      <c r="N13" s="36"/>
      <c r="O13" s="38" t="str">
        <f t="shared" ca="1" si="5"/>
        <v xml:space="preserve"> </v>
      </c>
      <c r="P13" s="42" t="str">
        <f t="shared" ca="1" si="6"/>
        <v xml:space="preserve"> </v>
      </c>
      <c r="Q13" s="36"/>
      <c r="R13" s="38" t="str">
        <f t="shared" ca="1" si="7"/>
        <v xml:space="preserve"> </v>
      </c>
      <c r="S13" s="69"/>
      <c r="T13" s="69"/>
      <c r="U13" s="69"/>
      <c r="V13" s="69"/>
      <c r="W13" s="69"/>
      <c r="X13" s="69"/>
      <c r="Y13" s="69"/>
      <c r="Z13" s="69"/>
      <c r="AA13" s="69"/>
      <c r="AB13" s="69"/>
      <c r="AC13" s="69"/>
      <c r="AD13" s="69"/>
      <c r="AE13" s="69"/>
      <c r="AF13" s="69"/>
      <c r="AG13" s="69"/>
      <c r="AH13" s="69"/>
      <c r="AI13" s="69"/>
      <c r="AJ13" s="69"/>
      <c r="AK13" s="69"/>
      <c r="AL13" s="69"/>
      <c r="AM13" s="69"/>
    </row>
    <row r="14" spans="1:39" x14ac:dyDescent="0.25">
      <c r="A14" s="69"/>
      <c r="B14" s="69"/>
      <c r="C14" s="69"/>
      <c r="D14" s="69"/>
      <c r="E14" s="37">
        <v>1090</v>
      </c>
      <c r="F14" s="44" t="s">
        <v>80</v>
      </c>
      <c r="G14" s="42">
        <f t="shared" ca="1" si="0"/>
        <v>7.8</v>
      </c>
      <c r="H14" s="36">
        <v>5.0999999999999996</v>
      </c>
      <c r="I14" s="38">
        <f t="shared" ca="1" si="1"/>
        <v>4.5</v>
      </c>
      <c r="J14" s="42">
        <f t="shared" ca="1" si="2"/>
        <v>8.1999999999999993</v>
      </c>
      <c r="K14" s="36">
        <v>5.3</v>
      </c>
      <c r="L14" s="38">
        <f t="shared" ca="1" si="3"/>
        <v>4.5999999999999996</v>
      </c>
      <c r="M14" s="42">
        <f t="shared" ca="1" si="4"/>
        <v>0.4</v>
      </c>
      <c r="N14" s="36">
        <v>0.2</v>
      </c>
      <c r="O14" s="38">
        <f t="shared" ca="1" si="5"/>
        <v>0.1</v>
      </c>
      <c r="P14" s="42">
        <f t="shared" ca="1" si="6"/>
        <v>8.3000000000000007</v>
      </c>
      <c r="Q14" s="36">
        <v>5.3</v>
      </c>
      <c r="R14" s="38">
        <f t="shared" ca="1" si="7"/>
        <v>4.3</v>
      </c>
      <c r="S14" s="69"/>
      <c r="T14" s="69"/>
      <c r="U14" s="69"/>
      <c r="V14" s="69"/>
      <c r="W14" s="69"/>
      <c r="X14" s="69"/>
      <c r="Y14" s="69"/>
      <c r="Z14" s="69"/>
      <c r="AA14" s="69"/>
      <c r="AB14" s="69"/>
      <c r="AC14" s="69"/>
      <c r="AD14" s="69"/>
      <c r="AE14" s="69"/>
      <c r="AF14" s="69"/>
      <c r="AG14" s="69"/>
      <c r="AH14" s="69"/>
      <c r="AI14" s="69"/>
      <c r="AJ14" s="69"/>
      <c r="AK14" s="69"/>
      <c r="AL14" s="69"/>
      <c r="AM14" s="69"/>
    </row>
    <row r="15" spans="1:39" x14ac:dyDescent="0.25">
      <c r="A15" s="69"/>
      <c r="B15" s="69"/>
      <c r="C15" s="69"/>
      <c r="D15" s="69"/>
      <c r="E15" s="37">
        <v>1100</v>
      </c>
      <c r="F15" s="44" t="s">
        <v>81</v>
      </c>
      <c r="G15" s="42">
        <f t="shared" ca="1" si="0"/>
        <v>4.5999999999999996</v>
      </c>
      <c r="H15" s="36">
        <v>3.7</v>
      </c>
      <c r="I15" s="38">
        <f t="shared" ca="1" si="1"/>
        <v>3</v>
      </c>
      <c r="J15" s="42">
        <f t="shared" ca="1" si="2"/>
        <v>4.5</v>
      </c>
      <c r="K15" s="36">
        <v>3.9</v>
      </c>
      <c r="L15" s="38">
        <f t="shared" ca="1" si="3"/>
        <v>3.1</v>
      </c>
      <c r="M15" s="42">
        <f t="shared" ca="1" si="4"/>
        <v>-0.1</v>
      </c>
      <c r="N15" s="36">
        <v>0.2</v>
      </c>
      <c r="O15" s="38">
        <f t="shared" ca="1" si="5"/>
        <v>0.1</v>
      </c>
      <c r="P15" s="42">
        <f t="shared" ca="1" si="6"/>
        <v>5</v>
      </c>
      <c r="Q15" s="36">
        <v>3.9</v>
      </c>
      <c r="R15" s="38">
        <f t="shared" ca="1" si="7"/>
        <v>2.7</v>
      </c>
      <c r="S15" s="69"/>
      <c r="T15" s="69"/>
      <c r="U15" s="69"/>
      <c r="V15" s="69"/>
      <c r="W15" s="69"/>
      <c r="X15" s="69"/>
      <c r="Y15" s="69"/>
      <c r="Z15" s="69"/>
      <c r="AA15" s="69"/>
      <c r="AB15" s="69"/>
      <c r="AC15" s="69"/>
      <c r="AD15" s="69"/>
      <c r="AE15" s="69"/>
      <c r="AF15" s="69"/>
      <c r="AG15" s="69"/>
      <c r="AH15" s="69"/>
      <c r="AI15" s="69"/>
      <c r="AJ15" s="69"/>
      <c r="AK15" s="69"/>
      <c r="AL15" s="69"/>
      <c r="AM15" s="69"/>
    </row>
    <row r="16" spans="1:39" x14ac:dyDescent="0.25">
      <c r="A16" s="69"/>
      <c r="B16" s="69"/>
      <c r="C16" s="69"/>
      <c r="D16" s="69"/>
      <c r="E16" s="37">
        <v>1110</v>
      </c>
      <c r="F16" s="44" t="s">
        <v>82</v>
      </c>
      <c r="G16" s="42">
        <f t="shared" ca="1" si="0"/>
        <v>18.600000000000001</v>
      </c>
      <c r="H16" s="36">
        <v>7.7</v>
      </c>
      <c r="I16" s="38">
        <f t="shared" ca="1" si="1"/>
        <v>10.4</v>
      </c>
      <c r="J16" s="42">
        <f t="shared" ca="1" si="2"/>
        <v>19.399999999999999</v>
      </c>
      <c r="K16" s="36">
        <v>9.1999999999999993</v>
      </c>
      <c r="L16" s="38">
        <f t="shared" ca="1" si="3"/>
        <v>9</v>
      </c>
      <c r="M16" s="42">
        <f t="shared" ca="1" si="4"/>
        <v>0.8</v>
      </c>
      <c r="N16" s="36">
        <v>1.5</v>
      </c>
      <c r="O16" s="38">
        <f t="shared" ca="1" si="5"/>
        <v>-1.4</v>
      </c>
      <c r="P16" s="42">
        <f t="shared" ca="1" si="6"/>
        <v>18.5</v>
      </c>
      <c r="Q16" s="36">
        <v>9</v>
      </c>
      <c r="R16" s="38">
        <f t="shared" ca="1" si="7"/>
        <v>9.1999999999999993</v>
      </c>
      <c r="S16" s="69"/>
      <c r="T16" s="69"/>
      <c r="U16" s="69"/>
      <c r="V16" s="69"/>
      <c r="W16" s="69"/>
      <c r="X16" s="69"/>
      <c r="Y16" s="69"/>
      <c r="Z16" s="69"/>
      <c r="AA16" s="69"/>
      <c r="AB16" s="69"/>
      <c r="AC16" s="69"/>
      <c r="AD16" s="69"/>
      <c r="AE16" s="69"/>
      <c r="AF16" s="69"/>
      <c r="AG16" s="69"/>
      <c r="AH16" s="69"/>
      <c r="AI16" s="69"/>
      <c r="AJ16" s="69"/>
      <c r="AK16" s="69"/>
      <c r="AL16" s="69"/>
      <c r="AM16" s="69"/>
    </row>
    <row r="17" spans="1:39" x14ac:dyDescent="0.25">
      <c r="A17" s="69"/>
      <c r="B17" s="69"/>
      <c r="C17" s="69"/>
      <c r="D17" s="69"/>
      <c r="E17" s="37">
        <v>1120</v>
      </c>
      <c r="F17" s="44" t="s">
        <v>83</v>
      </c>
      <c r="G17" s="42">
        <f t="shared" ca="1" si="0"/>
        <v>9.1999999999999993</v>
      </c>
      <c r="H17" s="36">
        <v>14.5</v>
      </c>
      <c r="I17" s="38">
        <f t="shared" ca="1" si="1"/>
        <v>17.2</v>
      </c>
      <c r="J17" s="42" t="str">
        <f t="shared" ca="1" si="2"/>
        <v>7.9 </v>
      </c>
      <c r="K17" s="36">
        <v>10.9</v>
      </c>
      <c r="L17" s="38">
        <f t="shared" ca="1" si="3"/>
        <v>13.5</v>
      </c>
      <c r="M17" s="42">
        <f t="shared" ca="1" si="4"/>
        <v>-1.3</v>
      </c>
      <c r="N17" s="36">
        <v>-3.6</v>
      </c>
      <c r="O17" s="38">
        <f t="shared" ca="1" si="5"/>
        <v>-3.7</v>
      </c>
      <c r="P17" s="42" t="str">
        <f ca="1">OFFSET(offsetstart_20112012,0,offset1,37,1)</f>
        <v xml:space="preserve"> </v>
      </c>
      <c r="Q17" s="36"/>
      <c r="R17" s="38" t="str">
        <f t="shared" ca="1" si="7"/>
        <v xml:space="preserve"> </v>
      </c>
      <c r="S17" s="69"/>
      <c r="T17" s="69"/>
      <c r="U17" s="69"/>
      <c r="V17" s="69"/>
      <c r="W17" s="69"/>
      <c r="X17" s="69"/>
      <c r="Y17" s="69"/>
      <c r="Z17" s="69"/>
      <c r="AA17" s="69"/>
      <c r="AB17" s="69"/>
      <c r="AC17" s="69"/>
      <c r="AD17" s="69"/>
      <c r="AE17" s="69"/>
      <c r="AF17" s="69"/>
      <c r="AG17" s="69"/>
      <c r="AH17" s="69"/>
      <c r="AI17" s="69"/>
      <c r="AJ17" s="69"/>
      <c r="AK17" s="69"/>
      <c r="AL17" s="69"/>
      <c r="AM17" s="69"/>
    </row>
    <row r="18" spans="1:39" x14ac:dyDescent="0.25">
      <c r="A18" s="69"/>
      <c r="B18" s="69"/>
      <c r="C18" s="69"/>
      <c r="D18" s="69"/>
      <c r="E18" s="37">
        <v>1130</v>
      </c>
      <c r="F18" s="44" t="s">
        <v>84</v>
      </c>
      <c r="G18" s="42">
        <f t="shared" ca="1" si="0"/>
        <v>82.1</v>
      </c>
      <c r="H18" s="36">
        <v>84.5</v>
      </c>
      <c r="I18" s="38">
        <f t="shared" ca="1" si="1"/>
        <v>86</v>
      </c>
      <c r="J18" s="42">
        <f t="shared" ca="1" si="2"/>
        <v>77.3</v>
      </c>
      <c r="K18" s="36">
        <v>81.400000000000006</v>
      </c>
      <c r="L18" s="38">
        <f t="shared" ca="1" si="3"/>
        <v>89.9</v>
      </c>
      <c r="M18" s="42">
        <f t="shared" ca="1" si="4"/>
        <v>-4.8</v>
      </c>
      <c r="N18" s="36">
        <v>-3.1</v>
      </c>
      <c r="O18" s="38">
        <f t="shared" ca="1" si="5"/>
        <v>3.9</v>
      </c>
      <c r="P18" s="42" t="str">
        <f t="shared" ca="1" si="6"/>
        <v xml:space="preserve"> </v>
      </c>
      <c r="Q18" s="36"/>
      <c r="R18" s="38" t="str">
        <f t="shared" ca="1" si="7"/>
        <v xml:space="preserve"> </v>
      </c>
      <c r="S18" s="69"/>
      <c r="T18" s="69"/>
      <c r="U18" s="69"/>
      <c r="V18" s="69"/>
      <c r="W18" s="69"/>
      <c r="X18" s="69"/>
      <c r="Y18" s="69"/>
      <c r="Z18" s="69"/>
      <c r="AA18" s="69"/>
      <c r="AB18" s="69"/>
      <c r="AC18" s="69"/>
      <c r="AD18" s="69"/>
      <c r="AE18" s="69"/>
      <c r="AF18" s="69"/>
      <c r="AG18" s="69"/>
      <c r="AH18" s="69"/>
      <c r="AI18" s="69"/>
      <c r="AJ18" s="69"/>
      <c r="AK18" s="69"/>
      <c r="AL18" s="69"/>
      <c r="AM18" s="69"/>
    </row>
    <row r="19" spans="1:39" x14ac:dyDescent="0.25">
      <c r="A19" s="69"/>
      <c r="B19" s="69"/>
      <c r="C19" s="69"/>
      <c r="D19" s="69"/>
      <c r="E19" s="140" t="s">
        <v>17</v>
      </c>
      <c r="F19" s="141"/>
      <c r="G19" s="141"/>
      <c r="H19" s="141"/>
      <c r="I19" s="141"/>
      <c r="J19" s="141"/>
      <c r="K19" s="141"/>
      <c r="L19" s="141"/>
      <c r="M19" s="141"/>
      <c r="N19" s="141"/>
      <c r="O19" s="141"/>
      <c r="P19" s="141"/>
      <c r="Q19" s="141"/>
      <c r="R19" s="142"/>
      <c r="S19" s="69"/>
      <c r="T19" s="69"/>
      <c r="U19" s="69"/>
      <c r="V19" s="69"/>
      <c r="W19" s="69"/>
      <c r="X19" s="69"/>
      <c r="Y19" s="69"/>
      <c r="Z19" s="69"/>
      <c r="AA19" s="69"/>
      <c r="AB19" s="69"/>
      <c r="AC19" s="69"/>
      <c r="AD19" s="69"/>
      <c r="AE19" s="69"/>
      <c r="AF19" s="69"/>
      <c r="AG19" s="69"/>
      <c r="AH19" s="69"/>
      <c r="AI19" s="69"/>
      <c r="AJ19" s="69"/>
      <c r="AK19" s="69"/>
      <c r="AL19" s="69"/>
      <c r="AM19" s="69"/>
    </row>
    <row r="20" spans="1:39" x14ac:dyDescent="0.25">
      <c r="A20" s="69"/>
      <c r="B20" s="69"/>
      <c r="C20" s="69"/>
      <c r="D20" s="69"/>
      <c r="E20" s="37">
        <v>2010</v>
      </c>
      <c r="F20" s="44" t="s">
        <v>85</v>
      </c>
      <c r="G20" s="67">
        <f t="shared" ref="G20:G31" ca="1" si="8">OFFSET(offsetstart_2006,0,offset1,37,1)</f>
        <v>0.97</v>
      </c>
      <c r="H20" s="36">
        <v>0.67</v>
      </c>
      <c r="I20" s="38" t="str">
        <f t="shared" ref="I20:I31" ca="1" si="9">OFFSET(offsetstart_2006,0,offset2,37,1)</f>
        <v xml:space="preserve"> </v>
      </c>
      <c r="J20" s="42">
        <f t="shared" ref="J20:J31" ca="1" si="10">OFFSET(offsetstart_2010,0,offset1,37,1)</f>
        <v>1.04</v>
      </c>
      <c r="K20" s="36">
        <v>0.71</v>
      </c>
      <c r="L20" s="38" t="str">
        <f t="shared" ref="L20:L31" ca="1" si="11">OFFSET(offsetstart_2010,0,offset2,37,1)</f>
        <v xml:space="preserve"> </v>
      </c>
      <c r="M20" s="42">
        <f t="shared" ref="M20:M31" ca="1" si="12">OFFSET(offsetstart_20062010,0,offset1,37,1)</f>
        <v>7.0000000000000007E-2</v>
      </c>
      <c r="N20" s="36">
        <v>0.04</v>
      </c>
      <c r="O20" s="38" t="str">
        <f t="shared" ref="O20:O31" ca="1" si="13">OFFSET(offsetstart_20062010,0,offset2,37,1)</f>
        <v xml:space="preserve"> </v>
      </c>
      <c r="P20" s="42" t="str">
        <f t="shared" ref="P20:P31" ca="1" si="14">OFFSET(offsetstart_20112012,0,offset1,37,1)</f>
        <v xml:space="preserve"> </v>
      </c>
      <c r="Q20" s="36"/>
      <c r="R20" s="38" t="str">
        <f t="shared" ref="R20:R31" ca="1" si="15">OFFSET(offsetstart_20112012,0,offset2,37,1)</f>
        <v xml:space="preserve"> </v>
      </c>
      <c r="S20" s="69"/>
      <c r="T20" s="69"/>
      <c r="U20" s="69"/>
      <c r="V20" s="69"/>
      <c r="W20" s="69"/>
      <c r="X20" s="69"/>
      <c r="Y20" s="69"/>
      <c r="Z20" s="69"/>
      <c r="AA20" s="69"/>
      <c r="AB20" s="69"/>
      <c r="AC20" s="69"/>
      <c r="AD20" s="69"/>
      <c r="AE20" s="69"/>
      <c r="AF20" s="69"/>
      <c r="AG20" s="69"/>
      <c r="AH20" s="69"/>
      <c r="AI20" s="69"/>
      <c r="AJ20" s="69"/>
      <c r="AK20" s="69"/>
      <c r="AL20" s="69"/>
      <c r="AM20" s="69"/>
    </row>
    <row r="21" spans="1:39" x14ac:dyDescent="0.25">
      <c r="A21" s="69"/>
      <c r="B21" s="69"/>
      <c r="C21" s="69"/>
      <c r="D21" s="69"/>
      <c r="E21" s="37">
        <v>2020</v>
      </c>
      <c r="F21" s="44" t="s">
        <v>86</v>
      </c>
      <c r="G21" s="42" t="str">
        <f t="shared" ca="1" si="8"/>
        <v xml:space="preserve"> </v>
      </c>
      <c r="H21" s="36">
        <v>7089</v>
      </c>
      <c r="I21" s="38" t="str">
        <f t="shared" ca="1" si="9"/>
        <v xml:space="preserve"> </v>
      </c>
      <c r="J21" s="42" t="str">
        <f t="shared" ca="1" si="10"/>
        <v xml:space="preserve"> </v>
      </c>
      <c r="K21" s="36">
        <v>8549</v>
      </c>
      <c r="L21" s="38" t="str">
        <f t="shared" ca="1" si="11"/>
        <v xml:space="preserve"> </v>
      </c>
      <c r="M21" s="42" t="str">
        <f ca="1">OFFSET(offsetstart_20062010,0,offset1,37,1)</f>
        <v xml:space="preserve"> </v>
      </c>
      <c r="N21" s="36">
        <v>1460</v>
      </c>
      <c r="O21" s="38" t="str">
        <f t="shared" ca="1" si="13"/>
        <v xml:space="preserve"> </v>
      </c>
      <c r="P21" s="42" t="str">
        <f t="shared" ca="1" si="14"/>
        <v xml:space="preserve"> </v>
      </c>
      <c r="Q21" s="36"/>
      <c r="R21" s="38" t="str">
        <f t="shared" ca="1" si="15"/>
        <v xml:space="preserve"> </v>
      </c>
      <c r="S21" s="69"/>
      <c r="T21" s="69"/>
      <c r="U21" s="69"/>
      <c r="V21" s="69"/>
      <c r="W21" s="69"/>
      <c r="X21" s="69"/>
      <c r="Y21" s="69"/>
      <c r="Z21" s="69"/>
      <c r="AA21" s="69"/>
      <c r="AB21" s="69"/>
      <c r="AC21" s="69"/>
      <c r="AD21" s="69"/>
      <c r="AE21" s="69"/>
      <c r="AF21" s="69"/>
      <c r="AG21" s="69"/>
      <c r="AH21" s="69"/>
      <c r="AI21" s="69"/>
      <c r="AJ21" s="69"/>
      <c r="AK21" s="69"/>
      <c r="AL21" s="69"/>
      <c r="AM21" s="69"/>
    </row>
    <row r="22" spans="1:39" x14ac:dyDescent="0.25">
      <c r="A22" s="69"/>
      <c r="B22" s="69"/>
      <c r="C22" s="69"/>
      <c r="D22" s="69"/>
      <c r="E22" s="37">
        <v>2030</v>
      </c>
      <c r="F22" s="44" t="s">
        <v>87</v>
      </c>
      <c r="G22" s="42">
        <f t="shared" ca="1" si="8"/>
        <v>0.8</v>
      </c>
      <c r="H22" s="36">
        <v>0.9</v>
      </c>
      <c r="I22" s="38">
        <f t="shared" ca="1" si="9"/>
        <v>0.6</v>
      </c>
      <c r="J22" s="42" t="str">
        <f t="shared" ca="1" si="10"/>
        <v>0.8 </v>
      </c>
      <c r="K22" s="36">
        <v>0.8</v>
      </c>
      <c r="L22" s="38">
        <f t="shared" ca="1" si="11"/>
        <v>0.9</v>
      </c>
      <c r="M22" s="42">
        <f t="shared" ca="1" si="12"/>
        <v>0</v>
      </c>
      <c r="N22" s="36">
        <v>-0.1</v>
      </c>
      <c r="O22" s="38">
        <f t="shared" ca="1" si="13"/>
        <v>0.3</v>
      </c>
      <c r="P22" s="42" t="str">
        <f t="shared" ca="1" si="14"/>
        <v xml:space="preserve"> </v>
      </c>
      <c r="Q22" s="36"/>
      <c r="R22" s="38" t="str">
        <f t="shared" ca="1" si="15"/>
        <v xml:space="preserve"> </v>
      </c>
      <c r="S22" s="69"/>
      <c r="T22" s="69"/>
      <c r="U22" s="69"/>
      <c r="V22" s="69"/>
      <c r="W22" s="69"/>
      <c r="X22" s="69"/>
      <c r="Y22" s="69"/>
      <c r="Z22" s="69"/>
      <c r="AA22" s="69"/>
      <c r="AB22" s="69"/>
      <c r="AC22" s="69"/>
      <c r="AD22" s="69"/>
      <c r="AE22" s="69"/>
      <c r="AF22" s="69"/>
      <c r="AG22" s="69"/>
      <c r="AH22" s="69"/>
      <c r="AI22" s="69"/>
      <c r="AJ22" s="69"/>
      <c r="AK22" s="69"/>
      <c r="AL22" s="69"/>
      <c r="AM22" s="69"/>
    </row>
    <row r="23" spans="1:39" x14ac:dyDescent="0.25">
      <c r="A23" s="69"/>
      <c r="B23" s="69"/>
      <c r="C23" s="69"/>
      <c r="D23" s="69"/>
      <c r="E23" s="37">
        <v>2040</v>
      </c>
      <c r="F23" s="44" t="s">
        <v>88</v>
      </c>
      <c r="G23" s="42">
        <f t="shared" ca="1" si="8"/>
        <v>1.3</v>
      </c>
      <c r="H23" s="36">
        <v>1.2</v>
      </c>
      <c r="I23" s="38">
        <f t="shared" ca="1" si="9"/>
        <v>1.3</v>
      </c>
      <c r="J23" s="42">
        <f t="shared" ca="1" si="10"/>
        <v>1.2</v>
      </c>
      <c r="K23" s="36">
        <v>1.2</v>
      </c>
      <c r="L23" s="38">
        <f t="shared" ca="1" si="11"/>
        <v>1.3</v>
      </c>
      <c r="M23" s="42">
        <f t="shared" ca="1" si="12"/>
        <v>-0.1</v>
      </c>
      <c r="N23" s="36">
        <v>0</v>
      </c>
      <c r="O23" s="38">
        <f t="shared" ca="1" si="13"/>
        <v>0</v>
      </c>
      <c r="P23" s="42" t="str">
        <f t="shared" ca="1" si="14"/>
        <v>1.2 </v>
      </c>
      <c r="Q23" s="36">
        <v>1.2</v>
      </c>
      <c r="R23" s="38">
        <f t="shared" ca="1" si="15"/>
        <v>1.3</v>
      </c>
      <c r="S23" s="69"/>
      <c r="T23" s="69"/>
      <c r="U23" s="69"/>
      <c r="V23" s="69"/>
      <c r="W23" s="69"/>
      <c r="X23" s="69"/>
      <c r="Y23" s="69"/>
      <c r="Z23" s="69"/>
      <c r="AA23" s="69"/>
      <c r="AB23" s="69"/>
      <c r="AC23" s="69"/>
      <c r="AD23" s="69"/>
      <c r="AE23" s="69"/>
      <c r="AF23" s="69"/>
      <c r="AG23" s="69"/>
      <c r="AH23" s="69"/>
      <c r="AI23" s="69"/>
      <c r="AJ23" s="69"/>
      <c r="AK23" s="69"/>
      <c r="AL23" s="69"/>
      <c r="AM23" s="69"/>
    </row>
    <row r="24" spans="1:39" x14ac:dyDescent="0.25">
      <c r="A24" s="69"/>
      <c r="B24" s="69"/>
      <c r="C24" s="69"/>
      <c r="D24" s="69"/>
      <c r="E24" s="37">
        <v>2050</v>
      </c>
      <c r="F24" s="44" t="s">
        <v>89</v>
      </c>
      <c r="G24" s="42" t="str">
        <f t="shared" ca="1" si="8"/>
        <v xml:space="preserve"> </v>
      </c>
      <c r="H24" s="36">
        <v>32</v>
      </c>
      <c r="I24" s="38">
        <f t="shared" ca="1" si="9"/>
        <v>23.5</v>
      </c>
      <c r="J24" s="42" t="str">
        <f t="shared" ca="1" si="10"/>
        <v xml:space="preserve"> </v>
      </c>
      <c r="K24" s="36">
        <v>28.7</v>
      </c>
      <c r="L24" s="38">
        <f t="shared" ca="1" si="11"/>
        <v>19.100000000000001</v>
      </c>
      <c r="M24" s="42" t="str">
        <f t="shared" ca="1" si="12"/>
        <v xml:space="preserve"> </v>
      </c>
      <c r="N24" s="36">
        <v>-3.3</v>
      </c>
      <c r="O24" s="38">
        <f t="shared" ca="1" si="13"/>
        <v>-4.4000000000000004</v>
      </c>
      <c r="P24" s="42" t="str">
        <f t="shared" ca="1" si="14"/>
        <v xml:space="preserve"> </v>
      </c>
      <c r="Q24" s="36">
        <v>29.4</v>
      </c>
      <c r="R24" s="38">
        <f t="shared" ca="1" si="15"/>
        <v>19.100000000000001</v>
      </c>
      <c r="S24" s="69"/>
      <c r="T24" s="69"/>
      <c r="U24" s="69"/>
      <c r="V24" s="69"/>
      <c r="W24" s="69"/>
      <c r="X24" s="69"/>
      <c r="Y24" s="69"/>
      <c r="Z24" s="69"/>
      <c r="AA24" s="69"/>
      <c r="AB24" s="69"/>
      <c r="AC24" s="69"/>
      <c r="AD24" s="69"/>
      <c r="AE24" s="69"/>
      <c r="AF24" s="69"/>
      <c r="AG24" s="69"/>
      <c r="AH24" s="69"/>
      <c r="AI24" s="69"/>
      <c r="AJ24" s="69"/>
      <c r="AK24" s="69"/>
      <c r="AL24" s="69"/>
      <c r="AM24" s="69"/>
    </row>
    <row r="25" spans="1:39" x14ac:dyDescent="0.25">
      <c r="A25" s="69"/>
      <c r="B25" s="69"/>
      <c r="C25" s="69"/>
      <c r="D25" s="69"/>
      <c r="E25" s="37">
        <v>2060</v>
      </c>
      <c r="F25" s="44" t="s">
        <v>90</v>
      </c>
      <c r="G25" s="42">
        <f t="shared" ca="1" si="8"/>
        <v>7.3</v>
      </c>
      <c r="H25" s="36">
        <v>7.3</v>
      </c>
      <c r="I25" s="38">
        <f t="shared" ca="1" si="9"/>
        <v>22</v>
      </c>
      <c r="J25" s="42">
        <f t="shared" ca="1" si="10"/>
        <v>6.2</v>
      </c>
      <c r="K25" s="36">
        <v>7.3</v>
      </c>
      <c r="L25" s="38">
        <f t="shared" ca="1" si="11"/>
        <v>20.7</v>
      </c>
      <c r="M25" s="42">
        <f t="shared" ca="1" si="12"/>
        <v>-1.1000000000000001</v>
      </c>
      <c r="N25" s="36">
        <v>0</v>
      </c>
      <c r="O25" s="38">
        <f t="shared" ca="1" si="13"/>
        <v>-1.3</v>
      </c>
      <c r="P25" s="42">
        <f t="shared" ca="1" si="14"/>
        <v>6.2</v>
      </c>
      <c r="Q25" s="36">
        <v>8.6</v>
      </c>
      <c r="R25" s="38">
        <f t="shared" ca="1" si="15"/>
        <v>19.8</v>
      </c>
      <c r="S25" s="69"/>
      <c r="T25" s="69"/>
      <c r="U25" s="69"/>
      <c r="V25" s="69"/>
      <c r="W25" s="69"/>
      <c r="X25" s="69"/>
      <c r="Y25" s="69"/>
      <c r="Z25" s="69"/>
      <c r="AA25" s="69"/>
      <c r="AB25" s="69"/>
      <c r="AC25" s="69"/>
      <c r="AD25" s="69"/>
      <c r="AE25" s="69"/>
      <c r="AF25" s="69"/>
      <c r="AG25" s="69"/>
      <c r="AH25" s="69"/>
      <c r="AI25" s="69"/>
      <c r="AJ25" s="69"/>
      <c r="AK25" s="69"/>
      <c r="AL25" s="69"/>
      <c r="AM25" s="69"/>
    </row>
    <row r="26" spans="1:39" x14ac:dyDescent="0.25">
      <c r="A26" s="69"/>
      <c r="B26" s="69"/>
      <c r="C26" s="69"/>
      <c r="D26" s="69"/>
      <c r="E26" s="37">
        <v>2070</v>
      </c>
      <c r="F26" s="44" t="s">
        <v>91</v>
      </c>
      <c r="G26" s="42">
        <f t="shared" ca="1" si="8"/>
        <v>61.6</v>
      </c>
      <c r="H26" s="36">
        <v>42.8</v>
      </c>
      <c r="I26" s="38">
        <f t="shared" ca="1" si="9"/>
        <v>63.3</v>
      </c>
      <c r="J26" s="42">
        <f t="shared" ca="1" si="10"/>
        <v>59.1</v>
      </c>
      <c r="K26" s="36">
        <v>41.5</v>
      </c>
      <c r="L26" s="38">
        <f t="shared" ca="1" si="11"/>
        <v>60</v>
      </c>
      <c r="M26" s="42" t="str">
        <f t="shared" ca="1" si="12"/>
        <v>-2.5 </v>
      </c>
      <c r="N26" s="36">
        <v>-1.3</v>
      </c>
      <c r="O26" s="38">
        <f t="shared" ca="1" si="13"/>
        <v>-3.3</v>
      </c>
      <c r="P26" s="42" t="str">
        <f t="shared" ca="1" si="14"/>
        <v xml:space="preserve"> </v>
      </c>
      <c r="Q26" s="36"/>
      <c r="R26" s="38" t="str">
        <f t="shared" ca="1" si="15"/>
        <v xml:space="preserve"> </v>
      </c>
      <c r="S26" s="69"/>
      <c r="T26" s="69"/>
      <c r="U26" s="69"/>
      <c r="V26" s="69"/>
      <c r="W26" s="69"/>
      <c r="X26" s="69"/>
      <c r="Y26" s="69"/>
      <c r="Z26" s="69"/>
      <c r="AA26" s="69"/>
      <c r="AB26" s="69"/>
      <c r="AC26" s="69"/>
      <c r="AD26" s="69"/>
      <c r="AE26" s="69"/>
      <c r="AF26" s="69"/>
      <c r="AG26" s="69"/>
      <c r="AH26" s="69"/>
      <c r="AI26" s="69"/>
      <c r="AJ26" s="69"/>
      <c r="AK26" s="69"/>
      <c r="AL26" s="69"/>
      <c r="AM26" s="69"/>
    </row>
    <row r="27" spans="1:39" x14ac:dyDescent="0.25">
      <c r="A27" s="69"/>
      <c r="B27" s="69"/>
      <c r="C27" s="69"/>
      <c r="D27" s="69"/>
      <c r="E27" s="37">
        <v>2080</v>
      </c>
      <c r="F27" s="44" t="s">
        <v>92</v>
      </c>
      <c r="G27" s="42" t="str">
        <f t="shared" ca="1" si="8"/>
        <v xml:space="preserve"> </v>
      </c>
      <c r="H27" s="36"/>
      <c r="I27" s="38" t="str">
        <f t="shared" ca="1" si="9"/>
        <v xml:space="preserve"> </v>
      </c>
      <c r="J27" s="42">
        <f t="shared" ca="1" si="10"/>
        <v>88</v>
      </c>
      <c r="K27" s="36">
        <v>79.099999999999994</v>
      </c>
      <c r="L27" s="38">
        <f t="shared" ca="1" si="11"/>
        <v>85</v>
      </c>
      <c r="M27" s="42" t="str">
        <f t="shared" ca="1" si="12"/>
        <v xml:space="preserve"> </v>
      </c>
      <c r="N27" s="36"/>
      <c r="O27" s="38" t="str">
        <f t="shared" ca="1" si="13"/>
        <v xml:space="preserve"> </v>
      </c>
      <c r="P27" s="42" t="str">
        <f t="shared" ca="1" si="14"/>
        <v xml:space="preserve"> </v>
      </c>
      <c r="Q27" s="36"/>
      <c r="R27" s="38" t="str">
        <f t="shared" ca="1" si="15"/>
        <v xml:space="preserve"> </v>
      </c>
      <c r="S27" s="69"/>
      <c r="T27" s="69"/>
      <c r="U27" s="69"/>
      <c r="V27" s="69"/>
      <c r="W27" s="69"/>
      <c r="X27" s="69"/>
      <c r="Y27" s="69"/>
      <c r="Z27" s="69"/>
      <c r="AA27" s="69"/>
      <c r="AB27" s="69"/>
      <c r="AC27" s="69"/>
      <c r="AD27" s="69"/>
      <c r="AE27" s="69"/>
      <c r="AF27" s="69"/>
      <c r="AG27" s="69"/>
      <c r="AH27" s="69"/>
      <c r="AI27" s="69"/>
      <c r="AJ27" s="69"/>
      <c r="AK27" s="69"/>
      <c r="AL27" s="69"/>
      <c r="AM27" s="69"/>
    </row>
    <row r="28" spans="1:39" x14ac:dyDescent="0.25">
      <c r="A28" s="69"/>
      <c r="B28" s="69"/>
      <c r="C28" s="69"/>
      <c r="D28" s="69"/>
      <c r="E28" s="37">
        <v>2090</v>
      </c>
      <c r="F28" s="44" t="s">
        <v>93</v>
      </c>
      <c r="G28" s="42" t="str">
        <f t="shared" ca="1" si="8"/>
        <v xml:space="preserve"> </v>
      </c>
      <c r="H28" s="36"/>
      <c r="I28" s="38" t="str">
        <f t="shared" ca="1" si="9"/>
        <v xml:space="preserve"> </v>
      </c>
      <c r="J28" s="42">
        <f t="shared" ca="1" si="10"/>
        <v>5.0999999999999996</v>
      </c>
      <c r="K28" s="36">
        <v>5.6</v>
      </c>
      <c r="L28" s="38">
        <f t="shared" ca="1" si="11"/>
        <v>11.2</v>
      </c>
      <c r="M28" s="42" t="str">
        <f t="shared" ca="1" si="12"/>
        <v xml:space="preserve"> </v>
      </c>
      <c r="N28" s="36"/>
      <c r="O28" s="38" t="str">
        <f t="shared" ca="1" si="13"/>
        <v xml:space="preserve"> </v>
      </c>
      <c r="P28" s="42" t="str">
        <f t="shared" ca="1" si="14"/>
        <v xml:space="preserve"> </v>
      </c>
      <c r="Q28" s="36"/>
      <c r="R28" s="38" t="str">
        <f t="shared" ca="1" si="15"/>
        <v xml:space="preserve"> </v>
      </c>
      <c r="S28" s="69"/>
      <c r="T28" s="69"/>
      <c r="U28" s="69"/>
      <c r="V28" s="69"/>
      <c r="W28" s="69"/>
      <c r="X28" s="69"/>
      <c r="Y28" s="69"/>
      <c r="Z28" s="69"/>
      <c r="AA28" s="69"/>
      <c r="AB28" s="69"/>
      <c r="AC28" s="69"/>
      <c r="AD28" s="69"/>
      <c r="AE28" s="69"/>
      <c r="AF28" s="69"/>
      <c r="AG28" s="69"/>
      <c r="AH28" s="69"/>
      <c r="AI28" s="69"/>
      <c r="AJ28" s="69"/>
      <c r="AK28" s="69"/>
      <c r="AL28" s="69"/>
      <c r="AM28" s="69"/>
    </row>
    <row r="29" spans="1:39" x14ac:dyDescent="0.25">
      <c r="A29" s="69"/>
      <c r="B29" s="69"/>
      <c r="C29" s="69"/>
      <c r="D29" s="69"/>
      <c r="E29" s="37">
        <v>2100</v>
      </c>
      <c r="F29" s="44" t="s">
        <v>94</v>
      </c>
      <c r="G29" s="42" t="str">
        <f t="shared" ca="1" si="8"/>
        <v xml:space="preserve"> </v>
      </c>
      <c r="H29" s="36"/>
      <c r="I29" s="38" t="str">
        <f t="shared" ca="1" si="9"/>
        <v xml:space="preserve"> </v>
      </c>
      <c r="J29" s="42">
        <f t="shared" ca="1" si="10"/>
        <v>26.4</v>
      </c>
      <c r="K29" s="36">
        <v>17.399999999999999</v>
      </c>
      <c r="L29" s="38">
        <f t="shared" ca="1" si="11"/>
        <v>26.9</v>
      </c>
      <c r="M29" s="42" t="str">
        <f t="shared" ca="1" si="12"/>
        <v xml:space="preserve"> </v>
      </c>
      <c r="N29" s="36"/>
      <c r="O29" s="38" t="str">
        <f t="shared" ca="1" si="13"/>
        <v xml:space="preserve"> </v>
      </c>
      <c r="P29" s="42" t="str">
        <f t="shared" ca="1" si="14"/>
        <v xml:space="preserve"> </v>
      </c>
      <c r="Q29" s="36"/>
      <c r="R29" s="38" t="str">
        <f t="shared" ca="1" si="15"/>
        <v xml:space="preserve"> </v>
      </c>
      <c r="S29" s="69"/>
      <c r="T29" s="69"/>
      <c r="U29" s="69"/>
      <c r="V29" s="69"/>
      <c r="W29" s="69"/>
      <c r="X29" s="69"/>
      <c r="Y29" s="69"/>
      <c r="Z29" s="69"/>
      <c r="AA29" s="69"/>
      <c r="AB29" s="69"/>
      <c r="AC29" s="69"/>
      <c r="AD29" s="69"/>
      <c r="AE29" s="69"/>
      <c r="AF29" s="69"/>
      <c r="AG29" s="69"/>
      <c r="AH29" s="69"/>
      <c r="AI29" s="69"/>
      <c r="AJ29" s="69"/>
      <c r="AK29" s="69"/>
      <c r="AL29" s="69"/>
      <c r="AM29" s="69"/>
    </row>
    <row r="30" spans="1:39" x14ac:dyDescent="0.25">
      <c r="A30" s="69"/>
      <c r="B30" s="69"/>
      <c r="C30" s="69"/>
      <c r="D30" s="69"/>
      <c r="E30" s="37">
        <v>2110</v>
      </c>
      <c r="F30" s="44" t="s">
        <v>95</v>
      </c>
      <c r="G30" s="42" t="str">
        <f t="shared" ca="1" si="8"/>
        <v xml:space="preserve"> </v>
      </c>
      <c r="H30" s="36"/>
      <c r="I30" s="38" t="str">
        <f t="shared" ca="1" si="9"/>
        <v xml:space="preserve"> </v>
      </c>
      <c r="J30" s="42">
        <f t="shared" ca="1" si="10"/>
        <v>94.9</v>
      </c>
      <c r="K30" s="36">
        <v>89.7</v>
      </c>
      <c r="L30" s="38">
        <f t="shared" ca="1" si="11"/>
        <v>87</v>
      </c>
      <c r="M30" s="42" t="str">
        <f t="shared" ca="1" si="12"/>
        <v xml:space="preserve"> </v>
      </c>
      <c r="N30" s="36"/>
      <c r="O30" s="38" t="str">
        <f t="shared" ca="1" si="13"/>
        <v xml:space="preserve"> </v>
      </c>
      <c r="P30" s="42" t="str">
        <f t="shared" ca="1" si="14"/>
        <v xml:space="preserve"> </v>
      </c>
      <c r="Q30" s="36"/>
      <c r="R30" s="38" t="str">
        <f t="shared" ca="1" si="15"/>
        <v xml:space="preserve"> </v>
      </c>
      <c r="S30" s="69"/>
      <c r="T30" s="69"/>
      <c r="U30" s="69"/>
      <c r="V30" s="69"/>
      <c r="W30" s="69"/>
      <c r="X30" s="69"/>
      <c r="Y30" s="69"/>
      <c r="Z30" s="69"/>
      <c r="AA30" s="69"/>
      <c r="AB30" s="69"/>
      <c r="AC30" s="69"/>
      <c r="AD30" s="69"/>
      <c r="AE30" s="69"/>
      <c r="AF30" s="69"/>
      <c r="AG30" s="69"/>
      <c r="AH30" s="69"/>
      <c r="AI30" s="69"/>
      <c r="AJ30" s="69"/>
      <c r="AK30" s="69"/>
      <c r="AL30" s="69"/>
      <c r="AM30" s="69"/>
    </row>
    <row r="31" spans="1:39" x14ac:dyDescent="0.25">
      <c r="A31" s="69"/>
      <c r="B31" s="69"/>
      <c r="C31" s="69"/>
      <c r="D31" s="69"/>
      <c r="E31" s="37">
        <v>2120</v>
      </c>
      <c r="F31" s="44" t="s">
        <v>96</v>
      </c>
      <c r="G31" s="42" t="str">
        <f t="shared" ca="1" si="8"/>
        <v xml:space="preserve"> </v>
      </c>
      <c r="H31" s="36"/>
      <c r="I31" s="38" t="str">
        <f t="shared" ca="1" si="9"/>
        <v xml:space="preserve"> </v>
      </c>
      <c r="J31" s="42">
        <f t="shared" ca="1" si="10"/>
        <v>58.5</v>
      </c>
      <c r="K31" s="36">
        <v>55.3</v>
      </c>
      <c r="L31" s="38">
        <f t="shared" ca="1" si="11"/>
        <v>61.2</v>
      </c>
      <c r="M31" s="42" t="str">
        <f t="shared" ca="1" si="12"/>
        <v xml:space="preserve"> </v>
      </c>
      <c r="N31" s="36"/>
      <c r="O31" s="38" t="str">
        <f t="shared" ca="1" si="13"/>
        <v xml:space="preserve"> </v>
      </c>
      <c r="P31" s="42" t="str">
        <f t="shared" ca="1" si="14"/>
        <v xml:space="preserve"> </v>
      </c>
      <c r="Q31" s="36"/>
      <c r="R31" s="38" t="str">
        <f t="shared" ca="1" si="15"/>
        <v xml:space="preserve"> </v>
      </c>
      <c r="S31" s="69"/>
      <c r="T31" s="69"/>
      <c r="U31" s="69"/>
      <c r="V31" s="69"/>
      <c r="W31" s="69"/>
      <c r="X31" s="69"/>
      <c r="Y31" s="69"/>
      <c r="Z31" s="69"/>
      <c r="AA31" s="69"/>
      <c r="AB31" s="69"/>
      <c r="AC31" s="69"/>
      <c r="AD31" s="69"/>
      <c r="AE31" s="69"/>
      <c r="AF31" s="69"/>
      <c r="AG31" s="69"/>
      <c r="AH31" s="69"/>
      <c r="AI31" s="69"/>
      <c r="AJ31" s="69"/>
      <c r="AK31" s="69"/>
      <c r="AL31" s="69"/>
      <c r="AM31" s="69"/>
    </row>
    <row r="32" spans="1:39" x14ac:dyDescent="0.25">
      <c r="A32" s="69"/>
      <c r="B32" s="69"/>
      <c r="C32" s="69"/>
      <c r="D32" s="69"/>
      <c r="E32" s="140" t="s">
        <v>18</v>
      </c>
      <c r="F32" s="141"/>
      <c r="G32" s="141"/>
      <c r="H32" s="141"/>
      <c r="I32" s="141"/>
      <c r="J32" s="141"/>
      <c r="K32" s="141"/>
      <c r="L32" s="141"/>
      <c r="M32" s="141"/>
      <c r="N32" s="141"/>
      <c r="O32" s="141"/>
      <c r="P32" s="141"/>
      <c r="Q32" s="141"/>
      <c r="R32" s="142"/>
      <c r="S32" s="69"/>
      <c r="T32" s="69"/>
      <c r="U32" s="69"/>
      <c r="V32" s="69"/>
      <c r="W32" s="69"/>
      <c r="X32" s="69"/>
      <c r="Y32" s="69"/>
      <c r="Z32" s="69"/>
      <c r="AA32" s="69"/>
      <c r="AB32" s="69"/>
      <c r="AC32" s="69"/>
      <c r="AD32" s="69"/>
      <c r="AE32" s="69"/>
      <c r="AF32" s="69"/>
      <c r="AG32" s="69"/>
      <c r="AH32" s="69"/>
      <c r="AI32" s="69"/>
      <c r="AJ32" s="69"/>
      <c r="AK32" s="69"/>
      <c r="AL32" s="69"/>
      <c r="AM32" s="69"/>
    </row>
    <row r="33" spans="1:39" x14ac:dyDescent="0.25">
      <c r="A33" s="69"/>
      <c r="B33" s="69"/>
      <c r="C33" s="69"/>
      <c r="D33" s="69"/>
      <c r="E33" s="37">
        <v>3010</v>
      </c>
      <c r="F33" s="44" t="s">
        <v>97</v>
      </c>
      <c r="G33" s="42">
        <f t="shared" ref="G33:G39" ca="1" si="16">OFFSET(offsetstart_2006,0,offset1,37,1)</f>
        <v>9.8000000000000007</v>
      </c>
      <c r="H33" s="36">
        <v>15.5</v>
      </c>
      <c r="I33" s="38">
        <f t="shared" ref="I33:I39" ca="1" si="17">OFFSET(offsetstart_2006,0,offset2,37,1)</f>
        <v>12.6</v>
      </c>
      <c r="J33" s="42">
        <f t="shared" ref="J33:J39" ca="1" si="18">OFFSET(offsetstart_2010,0,offset1,37,1)</f>
        <v>8.3000000000000007</v>
      </c>
      <c r="K33" s="36">
        <v>14</v>
      </c>
      <c r="L33" s="38">
        <f t="shared" ref="L33:L39" ca="1" si="19">OFFSET(offsetstart_2010,0,offset2,37,1)</f>
        <v>11.9</v>
      </c>
      <c r="M33" s="42">
        <f t="shared" ref="M33:M39" ca="1" si="20">OFFSET(offsetstart_20062010,0,offset1,37,1)</f>
        <v>-1.5</v>
      </c>
      <c r="N33" s="36">
        <v>-1.5</v>
      </c>
      <c r="O33" s="38">
        <f t="shared" ref="O33:O39" ca="1" si="21">OFFSET(offsetstart_20062010,0,offset2,37,1)</f>
        <v>-0.7</v>
      </c>
      <c r="P33" s="42">
        <f t="shared" ref="P33:P39" ca="1" si="22">OFFSET(offsetstart_20112012,0,offset1,37,1)</f>
        <v>7.6</v>
      </c>
      <c r="Q33" s="36" t="s">
        <v>149</v>
      </c>
      <c r="R33" s="38">
        <f t="shared" ref="R33:R39" ca="1" si="23">OFFSET(offsetstart_20112012,0,offset2,37,1)</f>
        <v>12</v>
      </c>
      <c r="S33" s="69"/>
      <c r="T33" s="69"/>
      <c r="U33" s="69"/>
      <c r="V33" s="69"/>
      <c r="W33" s="69"/>
      <c r="X33" s="69"/>
      <c r="Y33" s="69"/>
      <c r="Z33" s="69"/>
      <c r="AA33" s="69"/>
      <c r="AB33" s="69"/>
      <c r="AC33" s="69"/>
      <c r="AD33" s="69"/>
      <c r="AE33" s="69"/>
      <c r="AF33" s="69"/>
      <c r="AG33" s="69"/>
      <c r="AH33" s="69"/>
      <c r="AI33" s="69"/>
      <c r="AJ33" s="69"/>
      <c r="AK33" s="69"/>
      <c r="AL33" s="69"/>
      <c r="AM33" s="69"/>
    </row>
    <row r="34" spans="1:39" x14ac:dyDescent="0.25">
      <c r="A34" s="69"/>
      <c r="B34" s="69"/>
      <c r="C34" s="69"/>
      <c r="D34" s="69"/>
      <c r="E34" s="37">
        <v>3020</v>
      </c>
      <c r="F34" s="44" t="s">
        <v>98</v>
      </c>
      <c r="G34" s="42">
        <f t="shared" ca="1" si="16"/>
        <v>21.2</v>
      </c>
      <c r="H34" s="36">
        <v>28.9</v>
      </c>
      <c r="I34" s="38">
        <f t="shared" ca="1" si="17"/>
        <v>41.4</v>
      </c>
      <c r="J34" s="42">
        <f t="shared" ca="1" si="18"/>
        <v>23.5</v>
      </c>
      <c r="K34" s="36">
        <v>33.5</v>
      </c>
      <c r="L34" s="38">
        <f t="shared" ca="1" si="19"/>
        <v>44.4</v>
      </c>
      <c r="M34" s="42">
        <f t="shared" ca="1" si="20"/>
        <v>2.2999999999999998</v>
      </c>
      <c r="N34" s="36">
        <v>4.5999999999999996</v>
      </c>
      <c r="O34" s="38">
        <f t="shared" ca="1" si="21"/>
        <v>3</v>
      </c>
      <c r="P34" s="42">
        <f t="shared" ca="1" si="22"/>
        <v>26.3</v>
      </c>
      <c r="Q34" s="36">
        <v>35.799999999999997</v>
      </c>
      <c r="R34" s="38">
        <f t="shared" ca="1" si="23"/>
        <v>43.9</v>
      </c>
      <c r="S34" s="69"/>
      <c r="T34" s="69"/>
      <c r="U34" s="69"/>
      <c r="V34" s="69"/>
      <c r="W34" s="69"/>
      <c r="X34" s="69"/>
      <c r="Y34" s="69"/>
      <c r="Z34" s="69"/>
      <c r="AA34" s="69"/>
      <c r="AB34" s="69"/>
      <c r="AC34" s="69"/>
      <c r="AD34" s="69"/>
      <c r="AE34" s="69"/>
      <c r="AF34" s="69"/>
      <c r="AG34" s="69"/>
      <c r="AH34" s="69"/>
      <c r="AI34" s="69"/>
      <c r="AJ34" s="69"/>
      <c r="AK34" s="69"/>
      <c r="AL34" s="69"/>
      <c r="AM34" s="69"/>
    </row>
    <row r="35" spans="1:39" x14ac:dyDescent="0.25">
      <c r="A35" s="69"/>
      <c r="B35" s="69"/>
      <c r="C35" s="69"/>
      <c r="D35" s="69"/>
      <c r="E35" s="37">
        <v>3030</v>
      </c>
      <c r="F35" s="44" t="s">
        <v>99</v>
      </c>
      <c r="G35" s="42">
        <f t="shared" ca="1" si="16"/>
        <v>9.3000000000000007</v>
      </c>
      <c r="H35" s="36">
        <v>15.1</v>
      </c>
      <c r="I35" s="38">
        <f t="shared" ca="1" si="17"/>
        <v>14.6</v>
      </c>
      <c r="J35" s="42">
        <f t="shared" ca="1" si="18"/>
        <v>8.8000000000000007</v>
      </c>
      <c r="K35" s="36">
        <v>16.5</v>
      </c>
      <c r="L35" s="38">
        <f t="shared" ca="1" si="19"/>
        <v>14.3</v>
      </c>
      <c r="M35" s="42">
        <f t="shared" ca="1" si="20"/>
        <v>-0.5</v>
      </c>
      <c r="N35" s="36">
        <v>1.4</v>
      </c>
      <c r="O35" s="38">
        <f t="shared" ca="1" si="21"/>
        <v>-0.3</v>
      </c>
      <c r="P35" s="42">
        <f t="shared" ca="1" si="22"/>
        <v>7.8</v>
      </c>
      <c r="Q35" s="36" t="s">
        <v>150</v>
      </c>
      <c r="R35" s="38">
        <f t="shared" ca="1" si="23"/>
        <v>15</v>
      </c>
      <c r="S35" s="69"/>
      <c r="T35" s="69"/>
      <c r="U35" s="69"/>
      <c r="V35" s="69"/>
      <c r="W35" s="69"/>
      <c r="X35" s="69"/>
      <c r="Y35" s="69"/>
      <c r="Z35" s="69"/>
      <c r="AA35" s="69"/>
      <c r="AB35" s="69"/>
      <c r="AC35" s="69"/>
      <c r="AD35" s="69"/>
      <c r="AE35" s="69"/>
      <c r="AF35" s="69"/>
      <c r="AG35" s="69"/>
      <c r="AH35" s="69"/>
      <c r="AI35" s="69"/>
      <c r="AJ35" s="69"/>
      <c r="AK35" s="69"/>
      <c r="AL35" s="69"/>
      <c r="AM35" s="69"/>
    </row>
    <row r="36" spans="1:39" x14ac:dyDescent="0.25">
      <c r="A36" s="69"/>
      <c r="B36" s="69"/>
      <c r="C36" s="69"/>
      <c r="D36" s="69"/>
      <c r="E36" s="37">
        <v>3040</v>
      </c>
      <c r="F36" s="44" t="s">
        <v>100</v>
      </c>
      <c r="G36" s="42">
        <f t="shared" ca="1" si="16"/>
        <v>5.7</v>
      </c>
      <c r="H36" s="36">
        <v>10.6</v>
      </c>
      <c r="I36" s="38">
        <f t="shared" ca="1" si="17"/>
        <v>11.5</v>
      </c>
      <c r="J36" s="42">
        <f t="shared" ca="1" si="18"/>
        <v>6.2</v>
      </c>
      <c r="K36" s="36">
        <v>13.1</v>
      </c>
      <c r="L36" s="38">
        <f t="shared" ca="1" si="19"/>
        <v>12.2</v>
      </c>
      <c r="M36" s="42">
        <f t="shared" ca="1" si="20"/>
        <v>0.5</v>
      </c>
      <c r="N36" s="36">
        <v>2.5</v>
      </c>
      <c r="O36" s="38">
        <f t="shared" ca="1" si="21"/>
        <v>0.7</v>
      </c>
      <c r="P36" s="42">
        <f t="shared" ca="1" si="22"/>
        <v>5.8</v>
      </c>
      <c r="Q36" s="36">
        <v>14.5</v>
      </c>
      <c r="R36" s="38">
        <f t="shared" ca="1" si="23"/>
        <v>11.5</v>
      </c>
      <c r="S36" s="69"/>
      <c r="T36" s="69"/>
      <c r="U36" s="69"/>
      <c r="V36" s="69"/>
      <c r="W36" s="69"/>
      <c r="X36" s="69"/>
      <c r="Y36" s="69"/>
      <c r="Z36" s="69"/>
      <c r="AA36" s="69"/>
      <c r="AB36" s="69"/>
      <c r="AC36" s="69"/>
      <c r="AD36" s="69"/>
      <c r="AE36" s="69"/>
      <c r="AF36" s="69"/>
      <c r="AG36" s="69"/>
      <c r="AH36" s="69"/>
      <c r="AI36" s="69"/>
      <c r="AJ36" s="69"/>
      <c r="AK36" s="69"/>
      <c r="AL36" s="69"/>
      <c r="AM36" s="69"/>
    </row>
    <row r="37" spans="1:39" x14ac:dyDescent="0.25">
      <c r="A37" s="69"/>
      <c r="B37" s="69"/>
      <c r="C37" s="69"/>
      <c r="D37" s="69"/>
      <c r="E37" s="37">
        <v>3050</v>
      </c>
      <c r="F37" s="44" t="s">
        <v>101</v>
      </c>
      <c r="G37" s="42">
        <f t="shared" ca="1" si="16"/>
        <v>19.7</v>
      </c>
      <c r="H37" s="36">
        <v>30.1</v>
      </c>
      <c r="I37" s="38">
        <f t="shared" ca="1" si="17"/>
        <v>33.1</v>
      </c>
      <c r="J37" s="42">
        <f t="shared" ca="1" si="18"/>
        <v>17.5</v>
      </c>
      <c r="K37" s="36">
        <v>27.3</v>
      </c>
      <c r="L37" s="38">
        <f t="shared" ca="1" si="19"/>
        <v>29.5</v>
      </c>
      <c r="M37" s="42">
        <f t="shared" ca="1" si="20"/>
        <v>-2.2000000000000002</v>
      </c>
      <c r="N37" s="36">
        <v>-2.8</v>
      </c>
      <c r="O37" s="38">
        <f t="shared" ca="1" si="21"/>
        <v>-3.6</v>
      </c>
      <c r="P37" s="42">
        <f t="shared" ca="1" si="22"/>
        <v>16.899999999999999</v>
      </c>
      <c r="Q37" s="36">
        <v>25.8</v>
      </c>
      <c r="R37" s="38">
        <f t="shared" ca="1" si="23"/>
        <v>28.4</v>
      </c>
      <c r="S37" s="69"/>
      <c r="T37" s="69"/>
      <c r="U37" s="69"/>
      <c r="V37" s="69"/>
      <c r="W37" s="69"/>
      <c r="X37" s="69"/>
      <c r="Y37" s="69"/>
      <c r="Z37" s="69"/>
      <c r="AA37" s="69"/>
      <c r="AB37" s="69"/>
      <c r="AC37" s="69"/>
      <c r="AD37" s="69"/>
      <c r="AE37" s="69"/>
      <c r="AF37" s="69"/>
      <c r="AG37" s="69"/>
      <c r="AH37" s="69"/>
      <c r="AI37" s="69"/>
      <c r="AJ37" s="69"/>
      <c r="AK37" s="69"/>
      <c r="AL37" s="69"/>
      <c r="AM37" s="69"/>
    </row>
    <row r="38" spans="1:39" x14ac:dyDescent="0.25">
      <c r="A38" s="69"/>
      <c r="B38" s="69"/>
      <c r="C38" s="69"/>
      <c r="D38" s="69"/>
      <c r="E38" s="37">
        <v>3060</v>
      </c>
      <c r="F38" s="44" t="s">
        <v>102</v>
      </c>
      <c r="G38" s="42">
        <f t="shared" ca="1" si="16"/>
        <v>73.2</v>
      </c>
      <c r="H38" s="36">
        <v>69</v>
      </c>
      <c r="I38" s="38">
        <f t="shared" ca="1" si="17"/>
        <v>66.5</v>
      </c>
      <c r="J38" s="42">
        <f t="shared" ca="1" si="18"/>
        <v>74.900000000000006</v>
      </c>
      <c r="K38" s="36">
        <v>68.5</v>
      </c>
      <c r="L38" s="38">
        <f t="shared" ca="1" si="19"/>
        <v>67.599999999999994</v>
      </c>
      <c r="M38" s="42">
        <f t="shared" ca="1" si="20"/>
        <v>1.7</v>
      </c>
      <c r="N38" s="36">
        <v>-0.5</v>
      </c>
      <c r="O38" s="38">
        <f t="shared" ca="1" si="21"/>
        <v>1.1000000000000001</v>
      </c>
      <c r="P38" s="42">
        <f t="shared" ca="1" si="22"/>
        <v>75.599999999999994</v>
      </c>
      <c r="Q38" s="36">
        <v>68.5</v>
      </c>
      <c r="R38" s="38">
        <f t="shared" ca="1" si="23"/>
        <v>67.2</v>
      </c>
      <c r="S38" s="69"/>
      <c r="T38" s="69"/>
      <c r="U38" s="69"/>
      <c r="V38" s="69"/>
      <c r="W38" s="69"/>
      <c r="X38" s="69"/>
      <c r="Y38" s="69"/>
      <c r="Z38" s="69"/>
      <c r="AA38" s="69"/>
      <c r="AB38" s="69"/>
      <c r="AC38" s="69"/>
      <c r="AD38" s="69"/>
      <c r="AE38" s="69"/>
      <c r="AF38" s="69"/>
      <c r="AG38" s="69"/>
      <c r="AH38" s="69"/>
      <c r="AI38" s="69"/>
      <c r="AJ38" s="69"/>
      <c r="AK38" s="69"/>
      <c r="AL38" s="69"/>
      <c r="AM38" s="69"/>
    </row>
    <row r="39" spans="1:39" ht="15.75" customHeight="1" thickBot="1" x14ac:dyDescent="0.3">
      <c r="A39" s="69"/>
      <c r="B39" s="69"/>
      <c r="C39" s="69"/>
      <c r="D39" s="69"/>
      <c r="E39" s="39">
        <v>3070</v>
      </c>
      <c r="F39" s="45" t="s">
        <v>106</v>
      </c>
      <c r="G39" s="43" t="str">
        <f t="shared" ca="1" si="16"/>
        <v xml:space="preserve"> </v>
      </c>
      <c r="H39" s="40"/>
      <c r="I39" s="41" t="str">
        <f t="shared" ca="1" si="17"/>
        <v xml:space="preserve"> </v>
      </c>
      <c r="J39" s="43">
        <f t="shared" ca="1" si="18"/>
        <v>85.4</v>
      </c>
      <c r="K39" s="40">
        <v>82.3</v>
      </c>
      <c r="L39" s="41">
        <f t="shared" ca="1" si="19"/>
        <v>85</v>
      </c>
      <c r="M39" s="43" t="str">
        <f t="shared" ca="1" si="20"/>
        <v xml:space="preserve"> </v>
      </c>
      <c r="N39" s="40"/>
      <c r="O39" s="41" t="str">
        <f t="shared" ca="1" si="21"/>
        <v xml:space="preserve"> </v>
      </c>
      <c r="P39" s="43" t="str">
        <f t="shared" ca="1" si="22"/>
        <v xml:space="preserve"> </v>
      </c>
      <c r="Q39" s="40"/>
      <c r="R39" s="41" t="str">
        <f t="shared" ca="1" si="23"/>
        <v xml:space="preserve"> </v>
      </c>
      <c r="S39" s="69"/>
      <c r="T39" s="69"/>
      <c r="U39" s="69"/>
      <c r="V39" s="69"/>
      <c r="W39" s="69"/>
      <c r="X39" s="69"/>
      <c r="Y39" s="69"/>
      <c r="Z39" s="69"/>
      <c r="AA39" s="69"/>
      <c r="AB39" s="69"/>
      <c r="AC39" s="69"/>
      <c r="AD39" s="69"/>
      <c r="AE39" s="69"/>
      <c r="AF39" s="69"/>
      <c r="AG39" s="69"/>
      <c r="AH39" s="69"/>
      <c r="AI39" s="69"/>
      <c r="AJ39" s="69"/>
      <c r="AK39" s="69"/>
      <c r="AL39" s="69"/>
      <c r="AM39" s="69"/>
    </row>
    <row r="40" spans="1:39" x14ac:dyDescent="0.25">
      <c r="A40" s="69"/>
      <c r="B40" s="69"/>
      <c r="C40" s="69"/>
      <c r="D40" s="69"/>
      <c r="E40" s="71" t="s">
        <v>236</v>
      </c>
      <c r="F40" s="69"/>
      <c r="G40" s="72"/>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row>
    <row r="41" spans="1:39" x14ac:dyDescent="0.25">
      <c r="A41" s="69"/>
      <c r="B41" s="69"/>
      <c r="C41" s="69"/>
      <c r="D41" s="69"/>
      <c r="E41" s="69"/>
      <c r="F41" s="69"/>
      <c r="G41" s="72"/>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row>
    <row r="42" spans="1:39" x14ac:dyDescent="0.25">
      <c r="A42" s="69"/>
      <c r="B42" s="69"/>
      <c r="C42" s="69"/>
      <c r="D42" s="69"/>
      <c r="E42" s="69"/>
      <c r="F42" s="69"/>
      <c r="G42" s="72"/>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row>
    <row r="43" spans="1:39" x14ac:dyDescent="0.25">
      <c r="A43" s="69"/>
      <c r="B43" s="69"/>
      <c r="C43" s="69"/>
      <c r="D43" s="69"/>
      <c r="E43" s="69"/>
      <c r="F43" s="69"/>
      <c r="G43" s="72"/>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row>
    <row r="44" spans="1:39" x14ac:dyDescent="0.25">
      <c r="A44" s="69"/>
      <c r="B44" s="69"/>
      <c r="C44" s="69"/>
      <c r="D44" s="69"/>
      <c r="E44" s="69"/>
      <c r="F44" s="69"/>
      <c r="G44" s="72"/>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row>
    <row r="45" spans="1:39" x14ac:dyDescent="0.25">
      <c r="A45" s="69"/>
      <c r="B45" s="69"/>
      <c r="C45" s="69"/>
      <c r="D45" s="69"/>
      <c r="E45" s="69"/>
      <c r="F45" s="69"/>
      <c r="G45" s="72"/>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row>
    <row r="46" spans="1:39" x14ac:dyDescent="0.25">
      <c r="A46" s="69"/>
      <c r="B46" s="69"/>
      <c r="C46" s="69"/>
      <c r="D46" s="69"/>
      <c r="E46" s="69"/>
      <c r="F46" s="69"/>
      <c r="G46" s="72"/>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row>
    <row r="47" spans="1:39" x14ac:dyDescent="0.25">
      <c r="A47" s="69"/>
      <c r="B47" s="69"/>
      <c r="C47" s="69"/>
      <c r="D47" s="69"/>
      <c r="E47" s="69"/>
      <c r="F47" s="69"/>
      <c r="G47" s="72"/>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row>
    <row r="48" spans="1:39" x14ac:dyDescent="0.25">
      <c r="A48" s="69"/>
      <c r="B48" s="69"/>
      <c r="C48" s="69"/>
      <c r="D48" s="69"/>
      <c r="E48" s="69"/>
      <c r="F48" s="69"/>
      <c r="G48" s="72"/>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row>
    <row r="49" spans="1:39" x14ac:dyDescent="0.25">
      <c r="A49" s="69"/>
      <c r="B49" s="69"/>
      <c r="C49" s="69"/>
      <c r="D49" s="69"/>
      <c r="E49" s="69"/>
      <c r="F49" s="69"/>
      <c r="G49" s="72"/>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row>
    <row r="50" spans="1:39" x14ac:dyDescent="0.25">
      <c r="A50" s="69"/>
      <c r="B50" s="69"/>
      <c r="C50" s="69"/>
      <c r="D50" s="69"/>
      <c r="E50" s="69"/>
      <c r="F50" s="69"/>
      <c r="G50" s="72"/>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row>
    <row r="51" spans="1:39" x14ac:dyDescent="0.25">
      <c r="A51" s="69"/>
      <c r="B51" s="69"/>
      <c r="C51" s="69"/>
      <c r="D51" s="69"/>
      <c r="E51" s="69"/>
      <c r="F51" s="69"/>
      <c r="G51" s="7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row>
    <row r="52" spans="1:39" x14ac:dyDescent="0.25">
      <c r="A52" s="69"/>
      <c r="B52" s="69"/>
      <c r="C52" s="69"/>
      <c r="D52" s="69"/>
      <c r="E52" s="69"/>
      <c r="F52" s="69"/>
      <c r="G52" s="72"/>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row>
    <row r="53" spans="1:39" x14ac:dyDescent="0.25">
      <c r="A53" s="69"/>
      <c r="B53" s="69"/>
      <c r="C53" s="69"/>
      <c r="D53" s="69"/>
      <c r="E53" s="69"/>
      <c r="F53" s="69"/>
      <c r="G53" s="72"/>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row>
    <row r="54" spans="1:39" x14ac:dyDescent="0.25">
      <c r="A54" s="69"/>
      <c r="B54" s="69"/>
      <c r="C54" s="69"/>
      <c r="D54" s="69"/>
      <c r="E54" s="69"/>
      <c r="F54" s="69"/>
      <c r="G54" s="72"/>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row>
    <row r="55" spans="1:39" x14ac:dyDescent="0.25">
      <c r="A55" s="69"/>
      <c r="B55" s="69"/>
      <c r="C55" s="69"/>
      <c r="D55" s="69"/>
      <c r="E55" s="69"/>
      <c r="F55" s="69"/>
      <c r="G55" s="72"/>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row>
    <row r="56" spans="1:39" x14ac:dyDescent="0.25">
      <c r="A56" s="69"/>
      <c r="B56" s="69"/>
      <c r="C56" s="69"/>
      <c r="D56" s="69"/>
      <c r="E56" s="69"/>
      <c r="F56" s="69"/>
      <c r="G56" s="72"/>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row>
    <row r="57" spans="1:39" x14ac:dyDescent="0.25">
      <c r="A57" s="69"/>
      <c r="B57" s="69"/>
      <c r="C57" s="69"/>
      <c r="D57" s="69"/>
      <c r="E57" s="69"/>
      <c r="F57" s="69"/>
      <c r="G57" s="72"/>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row>
    <row r="58" spans="1:39" x14ac:dyDescent="0.25">
      <c r="A58" s="69"/>
      <c r="B58" s="69"/>
      <c r="C58" s="69"/>
      <c r="D58" s="69"/>
      <c r="E58" s="69"/>
      <c r="F58" s="69"/>
      <c r="G58" s="72"/>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row>
    <row r="59" spans="1:39" x14ac:dyDescent="0.25">
      <c r="A59" s="69"/>
      <c r="B59" s="69"/>
      <c r="C59" s="69"/>
      <c r="D59" s="69"/>
      <c r="E59" s="69"/>
      <c r="F59" s="69"/>
      <c r="G59" s="72"/>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row>
    <row r="60" spans="1:39" x14ac:dyDescent="0.25">
      <c r="A60" s="69"/>
      <c r="B60" s="69"/>
      <c r="C60" s="69"/>
      <c r="D60" s="69"/>
      <c r="E60" s="69"/>
      <c r="F60" s="69"/>
      <c r="G60" s="72"/>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row>
    <row r="61" spans="1:39" x14ac:dyDescent="0.25">
      <c r="A61" s="69"/>
      <c r="B61" s="69"/>
      <c r="C61" s="69"/>
      <c r="D61" s="69"/>
      <c r="E61" s="69"/>
      <c r="F61" s="69"/>
      <c r="G61" s="72"/>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row>
    <row r="62" spans="1:39" x14ac:dyDescent="0.25">
      <c r="A62" s="69"/>
      <c r="B62" s="69"/>
      <c r="C62" s="69"/>
      <c r="D62" s="69"/>
      <c r="E62" s="69"/>
      <c r="F62" s="69"/>
      <c r="G62" s="72"/>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row>
    <row r="63" spans="1:39" x14ac:dyDescent="0.25">
      <c r="A63" s="69"/>
      <c r="B63" s="69"/>
      <c r="C63" s="69"/>
      <c r="D63" s="69"/>
      <c r="E63" s="69"/>
      <c r="F63" s="69"/>
      <c r="G63" s="72"/>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row>
    <row r="64" spans="1:39" x14ac:dyDescent="0.25">
      <c r="D64" s="69"/>
      <c r="E64" s="69"/>
      <c r="F64" s="69"/>
      <c r="G64" s="72"/>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row>
    <row r="65" spans="4:39" x14ac:dyDescent="0.25">
      <c r="D65" s="69"/>
      <c r="E65" s="69"/>
      <c r="F65" s="69"/>
      <c r="G65" s="72"/>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row>
    <row r="66" spans="4:39" x14ac:dyDescent="0.25">
      <c r="D66" s="69"/>
      <c r="E66" s="69"/>
      <c r="F66" s="69"/>
      <c r="G66" s="72"/>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row>
    <row r="67" spans="4:39" x14ac:dyDescent="0.25">
      <c r="D67" s="69"/>
      <c r="E67" s="69"/>
      <c r="F67" s="69"/>
      <c r="G67" s="72"/>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row>
    <row r="68" spans="4:39" x14ac:dyDescent="0.25">
      <c r="D68" s="69"/>
      <c r="E68" s="69"/>
      <c r="F68" s="69"/>
      <c r="G68" s="72"/>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row>
    <row r="69" spans="4:39" x14ac:dyDescent="0.25">
      <c r="D69" s="69"/>
      <c r="E69" s="69"/>
      <c r="F69" s="69"/>
      <c r="G69" s="72"/>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row>
    <row r="70" spans="4:39" x14ac:dyDescent="0.25">
      <c r="D70" s="69"/>
      <c r="E70" s="69"/>
      <c r="F70" s="69"/>
      <c r="G70" s="72"/>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row>
    <row r="71" spans="4:39" x14ac:dyDescent="0.25">
      <c r="D71" s="69"/>
      <c r="E71" s="69"/>
      <c r="F71" s="69"/>
      <c r="G71" s="72"/>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row>
    <row r="72" spans="4:39" x14ac:dyDescent="0.25">
      <c r="D72" s="69"/>
      <c r="E72" s="69"/>
      <c r="F72" s="69"/>
      <c r="G72" s="72"/>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row>
  </sheetData>
  <sheetProtection selectLockedCells="1" selectUnlockedCells="1"/>
  <mergeCells count="6">
    <mergeCell ref="E3:F4"/>
    <mergeCell ref="J3:L3"/>
    <mergeCell ref="M3:O3"/>
    <mergeCell ref="P3:R3"/>
    <mergeCell ref="E2:R2"/>
    <mergeCell ref="G3:I3"/>
  </mergeCells>
  <pageMargins left="0.70866141732283472" right="0.70866141732283472" top="0.74803149606299213" bottom="0.94488188976377963" header="0.31496062992125984" footer="0.31496062992125984"/>
  <pageSetup paperSize="9" fitToHeight="2" orientation="landscape" horizontalDpi="1200" verticalDpi="1200" r:id="rId1"/>
  <headerFooter>
    <oddHeader>&amp;F</oddHeader>
    <oddFoote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N38"/>
  <sheetViews>
    <sheetView topLeftCell="A16" workbookViewId="0">
      <selection activeCell="J5" sqref="J5"/>
    </sheetView>
  </sheetViews>
  <sheetFormatPr defaultRowHeight="15" x14ac:dyDescent="0.25"/>
  <cols>
    <col min="2" max="2" width="57.5703125" bestFit="1" customWidth="1"/>
    <col min="7" max="7" width="15.5703125" bestFit="1" customWidth="1"/>
    <col min="11" max="11" width="50" customWidth="1"/>
    <col min="14" max="14" width="15.5703125" bestFit="1" customWidth="1"/>
  </cols>
  <sheetData>
    <row r="1" spans="1:14" x14ac:dyDescent="0.25">
      <c r="J1" t="s">
        <v>283</v>
      </c>
    </row>
    <row r="2" spans="1:14" x14ac:dyDescent="0.25">
      <c r="A2" s="113"/>
      <c r="B2" s="127"/>
      <c r="C2" s="114" t="str">
        <f ca="1">OFFSET(offsetstart_chart2,0,offset_chart2)</f>
        <v>AT</v>
      </c>
      <c r="D2" s="114" t="s">
        <v>70</v>
      </c>
      <c r="E2" s="114" t="str">
        <f ca="1">OFFSET(offsetstart_chart2,0,offset_chart2+1)</f>
        <v>AT</v>
      </c>
      <c r="F2" s="114" t="s">
        <v>70</v>
      </c>
      <c r="G2" s="114" t="str">
        <f ca="1">OFFSET(offsetstart_chart2,0,offset_chart2+2)</f>
        <v>AT</v>
      </c>
      <c r="H2" s="114" t="s">
        <v>70</v>
      </c>
      <c r="L2" s="112" t="str">
        <f ca="1">OFFSET(offsetstart_chart2,-1,offset_chart2)</f>
        <v>Austria</v>
      </c>
    </row>
    <row r="3" spans="1:14" x14ac:dyDescent="0.25">
      <c r="A3" s="113"/>
      <c r="B3" s="113"/>
      <c r="C3" s="115">
        <f ca="1">OFFSET(offsetstart_chart2,-2,offset_chart2)</f>
        <v>2006</v>
      </c>
      <c r="D3" s="115">
        <v>2006</v>
      </c>
      <c r="E3" s="115">
        <f ca="1">OFFSET(offsetstart_chart2,-2,offset_chart2+1)</f>
        <v>2010</v>
      </c>
      <c r="F3" s="115">
        <v>2010</v>
      </c>
      <c r="G3" s="115" t="str">
        <f ca="1">OFFSET(offsetstart_chart2,-2,offset_chart2+2)</f>
        <v>2011/12 updates</v>
      </c>
      <c r="H3" s="113" t="s">
        <v>282</v>
      </c>
      <c r="L3">
        <v>2006</v>
      </c>
      <c r="M3">
        <v>2010</v>
      </c>
      <c r="N3" t="s">
        <v>68</v>
      </c>
    </row>
    <row r="4" spans="1:14" x14ac:dyDescent="0.25">
      <c r="A4" s="120" t="s">
        <v>71</v>
      </c>
      <c r="B4" s="121"/>
      <c r="C4" s="122" t="s">
        <v>237</v>
      </c>
      <c r="D4" s="122"/>
      <c r="E4" s="122" t="s">
        <v>237</v>
      </c>
      <c r="F4" s="122"/>
      <c r="G4" s="122" t="s">
        <v>237</v>
      </c>
      <c r="H4" s="123"/>
      <c r="J4" s="120" t="s">
        <v>71</v>
      </c>
      <c r="K4" s="121"/>
      <c r="L4" s="121"/>
      <c r="M4" s="121"/>
      <c r="N4" s="121"/>
    </row>
    <row r="5" spans="1:14" x14ac:dyDescent="0.25">
      <c r="A5" s="116"/>
      <c r="B5" s="116" t="s">
        <v>59</v>
      </c>
      <c r="C5" s="124">
        <f ca="1">OFFSET(offsetstart_chart2,2,offset_chart2)</f>
        <v>77.900000000000006</v>
      </c>
      <c r="D5" s="126">
        <v>51.7</v>
      </c>
      <c r="E5" s="124">
        <f ca="1">OFFSET(offsetstart_chart2,2,offset_chart2+1)</f>
        <v>76.8</v>
      </c>
      <c r="F5" s="126">
        <v>49.9</v>
      </c>
      <c r="G5" s="124">
        <f ca="1">OFFSET(offsetstart_chart2,2,offset_chart2+2)</f>
        <v>76.099999999999994</v>
      </c>
      <c r="H5" s="126">
        <v>50.3</v>
      </c>
      <c r="J5" s="130"/>
      <c r="K5" s="116" t="s">
        <v>59</v>
      </c>
      <c r="L5" s="129">
        <f ca="1">IFERROR(C5*100/D5," ")</f>
        <v>150.67698259187623</v>
      </c>
      <c r="M5" s="129">
        <f ca="1">IFERROR(E5*100/F5, " ")</f>
        <v>153.90781563126254</v>
      </c>
      <c r="N5" s="129">
        <f ca="1">IFERROR(G5*100/H5," ")</f>
        <v>151.29224652087476</v>
      </c>
    </row>
    <row r="6" spans="1:14" x14ac:dyDescent="0.25">
      <c r="A6" s="117"/>
      <c r="B6" s="116" t="s">
        <v>1</v>
      </c>
      <c r="C6" s="124">
        <f ca="1">OFFSET(offsetstart_chart2,3,offset_chart2)</f>
        <v>42.4</v>
      </c>
      <c r="D6" s="126">
        <v>27.7</v>
      </c>
      <c r="E6" s="124">
        <f ca="1">OFFSET(offsetstart_chart2,3,offset_chart2+1)</f>
        <v>45.1</v>
      </c>
      <c r="F6" s="126">
        <v>27.9</v>
      </c>
      <c r="G6" s="124">
        <f ca="1">OFFSET(offsetstart_chart2,3,offset_chart2+2)</f>
        <v>45.7</v>
      </c>
      <c r="H6" s="126">
        <v>27</v>
      </c>
      <c r="J6" s="130"/>
      <c r="K6" s="116" t="s">
        <v>1</v>
      </c>
      <c r="L6" s="129">
        <f t="shared" ref="L6:L37" ca="1" si="0">IFERROR(C6*100/D6," ")</f>
        <v>153.06859205776175</v>
      </c>
      <c r="M6" s="129">
        <f t="shared" ref="M6:M38" ca="1" si="1">IFERROR(E6*100/F6, " ")</f>
        <v>161.64874551971326</v>
      </c>
      <c r="N6" s="129">
        <f t="shared" ref="N6:N38" ca="1" si="2">IFERROR(G6*100/H6," ")</f>
        <v>169.25925925925927</v>
      </c>
    </row>
    <row r="7" spans="1:14" x14ac:dyDescent="0.25">
      <c r="A7" s="117"/>
      <c r="B7" s="116" t="s">
        <v>2</v>
      </c>
      <c r="C7" s="124">
        <f ca="1">OFFSET(offsetstart_chart2,4,offset_chart2)</f>
        <v>33</v>
      </c>
      <c r="D7" s="126">
        <v>33</v>
      </c>
      <c r="E7" s="124">
        <f ca="1">OFFSET(offsetstart_chart2,4,offset_chart2+1)</f>
        <v>33</v>
      </c>
      <c r="F7" s="126">
        <v>38</v>
      </c>
      <c r="G7" s="124" t="str">
        <f ca="1">OFFSET(offsetstart_chart2,4,offset_chart2+2)</f>
        <v xml:space="preserve"> </v>
      </c>
      <c r="H7" s="126"/>
      <c r="J7" s="130"/>
      <c r="K7" s="116" t="s">
        <v>2</v>
      </c>
      <c r="L7" s="129">
        <f t="shared" ca="1" si="0"/>
        <v>100</v>
      </c>
      <c r="M7" s="129">
        <f t="shared" ca="1" si="1"/>
        <v>86.84210526315789</v>
      </c>
      <c r="N7" s="129" t="str">
        <f t="shared" ca="1" si="2"/>
        <v xml:space="preserve"> </v>
      </c>
    </row>
    <row r="8" spans="1:14" x14ac:dyDescent="0.25">
      <c r="A8" s="117"/>
      <c r="B8" s="116" t="s">
        <v>52</v>
      </c>
      <c r="C8" s="124">
        <f ca="1">OFFSET(offsetstart_chart2,5,offset_chart2)</f>
        <v>9</v>
      </c>
      <c r="D8" s="126">
        <v>16</v>
      </c>
      <c r="E8" s="124">
        <f ca="1">OFFSET(offsetstart_chart2,5,offset_chart2+1)</f>
        <v>12</v>
      </c>
      <c r="F8" s="126">
        <v>21</v>
      </c>
      <c r="G8" s="124" t="str">
        <f ca="1">OFFSET(offsetstart_chart2,5,offset_chart2+2)</f>
        <v xml:space="preserve"> </v>
      </c>
      <c r="H8" s="126"/>
      <c r="J8" s="130"/>
      <c r="K8" s="116" t="s">
        <v>52</v>
      </c>
      <c r="L8" s="129">
        <f t="shared" ca="1" si="0"/>
        <v>56.25</v>
      </c>
      <c r="M8" s="129">
        <f t="shared" ca="1" si="1"/>
        <v>57.142857142857146</v>
      </c>
      <c r="N8" s="129" t="str">
        <f t="shared" ca="1" si="2"/>
        <v xml:space="preserve"> </v>
      </c>
    </row>
    <row r="9" spans="1:14" x14ac:dyDescent="0.25">
      <c r="A9" s="118"/>
      <c r="B9" s="116" t="s">
        <v>3</v>
      </c>
      <c r="C9" s="124">
        <f ca="1">OFFSET(offsetstart_chart2,6,offset_chart2)</f>
        <v>13.1</v>
      </c>
      <c r="D9" s="126">
        <v>9.5</v>
      </c>
      <c r="E9" s="124">
        <f ca="1">OFFSET(offsetstart_chart2,6,offset_chart2+1)</f>
        <v>13.7</v>
      </c>
      <c r="F9" s="126">
        <v>9.1</v>
      </c>
      <c r="G9" s="124">
        <f ca="1">OFFSET(offsetstart_chart2,6,offset_chart2+2)</f>
        <v>14.1</v>
      </c>
      <c r="H9" s="126">
        <v>9</v>
      </c>
      <c r="J9" s="130"/>
      <c r="K9" s="116" t="s">
        <v>3</v>
      </c>
      <c r="L9" s="129">
        <f t="shared" ca="1" si="0"/>
        <v>137.89473684210526</v>
      </c>
      <c r="M9" s="129">
        <f t="shared" ca="1" si="1"/>
        <v>150.54945054945057</v>
      </c>
      <c r="N9" s="129">
        <f t="shared" ca="1" si="2"/>
        <v>156.66666666666666</v>
      </c>
    </row>
    <row r="10" spans="1:14" x14ac:dyDescent="0.25">
      <c r="A10" s="118"/>
      <c r="B10" s="116" t="s">
        <v>4</v>
      </c>
      <c r="C10" s="124">
        <f ca="1">OFFSET(offsetstart_chart2,7,offset_chart2)</f>
        <v>81</v>
      </c>
      <c r="D10" s="126">
        <v>60</v>
      </c>
      <c r="E10" s="124" t="str">
        <f ca="1">OFFSET(offsetstart_chart2,7,offset_chart2+1)</f>
        <v> 87</v>
      </c>
      <c r="F10" s="126">
        <v>66</v>
      </c>
      <c r="G10" s="124" t="str">
        <f ca="1">OFFSET(offsetstart_chart2,7,offset_chart2+2)</f>
        <v xml:space="preserve"> </v>
      </c>
      <c r="H10" s="126"/>
      <c r="J10" s="130"/>
      <c r="K10" s="116" t="s">
        <v>4</v>
      </c>
      <c r="L10" s="129">
        <f t="shared" ca="1" si="0"/>
        <v>135</v>
      </c>
      <c r="M10" s="129" t="str">
        <f t="shared" ca="1" si="1"/>
        <v xml:space="preserve"> </v>
      </c>
      <c r="N10" s="129" t="str">
        <f t="shared" ca="1" si="2"/>
        <v xml:space="preserve"> </v>
      </c>
    </row>
    <row r="11" spans="1:14" x14ac:dyDescent="0.25">
      <c r="A11" s="118"/>
      <c r="B11" s="116" t="s">
        <v>5</v>
      </c>
      <c r="C11" s="124">
        <f ca="1">OFFSET(offsetstart_chart2,8,offset_chart2)</f>
        <v>73.3</v>
      </c>
      <c r="D11" s="126">
        <v>46.3</v>
      </c>
      <c r="E11" s="124">
        <f ca="1">OFFSET(offsetstart_chart2,8,offset_chart2+1)</f>
        <v>71.900000000000006</v>
      </c>
      <c r="F11" s="126">
        <v>44.2</v>
      </c>
      <c r="G11" s="124">
        <f ca="1">OFFSET(offsetstart_chart2,8,offset_chart2+2)</f>
        <v>71.099999999999994</v>
      </c>
      <c r="H11" s="126">
        <v>44.7</v>
      </c>
      <c r="J11" s="130"/>
      <c r="K11" s="116" t="s">
        <v>5</v>
      </c>
      <c r="L11" s="129">
        <f t="shared" ca="1" si="0"/>
        <v>158.31533477321815</v>
      </c>
      <c r="M11" s="129">
        <f t="shared" ca="1" si="1"/>
        <v>162.66968325791856</v>
      </c>
      <c r="N11" s="129">
        <f t="shared" ca="1" si="2"/>
        <v>159.06040268456374</v>
      </c>
    </row>
    <row r="12" spans="1:14" x14ac:dyDescent="0.25">
      <c r="A12" s="118"/>
      <c r="B12" s="116" t="s">
        <v>6</v>
      </c>
      <c r="C12" s="124" t="str">
        <f ca="1">OFFSET(offsetstart_chart2,9,offset_chart2)</f>
        <v xml:space="preserve"> </v>
      </c>
      <c r="D12" s="126" t="s">
        <v>284</v>
      </c>
      <c r="E12" s="124">
        <f ca="1">OFFSET(offsetstart_chart2,9,offset_chart2+1)</f>
        <v>32.799999999999997</v>
      </c>
      <c r="F12" s="126">
        <v>30.7</v>
      </c>
      <c r="G12" s="124" t="str">
        <f ca="1">OFFSET(offsetstart_chart2,9,offset_chart2+2)</f>
        <v xml:space="preserve"> </v>
      </c>
      <c r="H12" s="126"/>
      <c r="J12" s="130"/>
      <c r="K12" s="116" t="s">
        <v>6</v>
      </c>
      <c r="L12" s="129" t="str">
        <f t="shared" ca="1" si="0"/>
        <v xml:space="preserve"> </v>
      </c>
      <c r="M12" s="129">
        <f t="shared" ca="1" si="1"/>
        <v>106.84039087947882</v>
      </c>
      <c r="N12" s="129" t="str">
        <f t="shared" ca="1" si="2"/>
        <v xml:space="preserve"> </v>
      </c>
    </row>
    <row r="13" spans="1:14" x14ac:dyDescent="0.25">
      <c r="A13" s="118"/>
      <c r="B13" s="116" t="s">
        <v>7</v>
      </c>
      <c r="C13" s="124">
        <f ca="1">OFFSET(offsetstart_chart2,10,offset_chart2)</f>
        <v>7.8</v>
      </c>
      <c r="D13" s="126">
        <v>5.0999999999999996</v>
      </c>
      <c r="E13" s="124">
        <f ca="1">OFFSET(offsetstart_chart2,10,offset_chart2+1)</f>
        <v>8.1999999999999993</v>
      </c>
      <c r="F13" s="126">
        <v>5.3</v>
      </c>
      <c r="G13" s="124">
        <f ca="1">OFFSET(offsetstart_chart2,10,offset_chart2+2)</f>
        <v>8.3000000000000007</v>
      </c>
      <c r="H13" s="126">
        <v>5.3</v>
      </c>
      <c r="J13" s="130"/>
      <c r="K13" s="116" t="s">
        <v>7</v>
      </c>
      <c r="L13" s="129">
        <f t="shared" ca="1" si="0"/>
        <v>152.94117647058823</v>
      </c>
      <c r="M13" s="129">
        <f t="shared" ca="1" si="1"/>
        <v>154.71698113207546</v>
      </c>
      <c r="N13" s="129">
        <f t="shared" ca="1" si="2"/>
        <v>156.6037735849057</v>
      </c>
    </row>
    <row r="14" spans="1:14" x14ac:dyDescent="0.25">
      <c r="A14" s="118"/>
      <c r="B14" s="116" t="s">
        <v>64</v>
      </c>
      <c r="C14" s="124">
        <f ca="1">OFFSET(offsetstart_chart2,11,offset_chart2)</f>
        <v>4.5999999999999996</v>
      </c>
      <c r="D14" s="126">
        <v>3.7</v>
      </c>
      <c r="E14" s="124">
        <f ca="1">OFFSET(offsetstart_chart2,11,offset_chart2+1)</f>
        <v>4.5</v>
      </c>
      <c r="F14" s="126">
        <v>3.9</v>
      </c>
      <c r="G14" s="124">
        <f ca="1">OFFSET(offsetstart_chart2,11,offset_chart2+2)</f>
        <v>5</v>
      </c>
      <c r="H14" s="126">
        <v>3.9</v>
      </c>
      <c r="J14" s="130"/>
      <c r="K14" s="116" t="s">
        <v>64</v>
      </c>
      <c r="L14" s="129">
        <f t="shared" ca="1" si="0"/>
        <v>124.32432432432431</v>
      </c>
      <c r="M14" s="129">
        <f t="shared" ca="1" si="1"/>
        <v>115.38461538461539</v>
      </c>
      <c r="N14" s="129">
        <f t="shared" ca="1" si="2"/>
        <v>128.2051282051282</v>
      </c>
    </row>
    <row r="15" spans="1:14" x14ac:dyDescent="0.25">
      <c r="A15" s="118"/>
      <c r="B15" s="116" t="s">
        <v>8</v>
      </c>
      <c r="C15" s="124">
        <f ca="1">OFFSET(offsetstart_chart2,12,offset_chart2)</f>
        <v>18.600000000000001</v>
      </c>
      <c r="D15" s="126">
        <v>7.7</v>
      </c>
      <c r="E15" s="124">
        <f ca="1">OFFSET(offsetstart_chart2,12,offset_chart2+1)</f>
        <v>19.399999999999999</v>
      </c>
      <c r="F15" s="126">
        <v>9.1999999999999993</v>
      </c>
      <c r="G15" s="124">
        <f ca="1">OFFSET(offsetstart_chart2,12,offset_chart2+2)</f>
        <v>18.5</v>
      </c>
      <c r="H15" s="126">
        <v>9</v>
      </c>
      <c r="J15" s="130"/>
      <c r="K15" s="116" t="s">
        <v>8</v>
      </c>
      <c r="L15" s="129">
        <f t="shared" ca="1" si="0"/>
        <v>241.55844155844159</v>
      </c>
      <c r="M15" s="129">
        <f t="shared" ca="1" si="1"/>
        <v>210.86956521739128</v>
      </c>
      <c r="N15" s="129">
        <f t="shared" ca="1" si="2"/>
        <v>205.55555555555554</v>
      </c>
    </row>
    <row r="16" spans="1:14" x14ac:dyDescent="0.25">
      <c r="A16" s="118"/>
      <c r="B16" s="116" t="s">
        <v>9</v>
      </c>
      <c r="C16" s="124">
        <f ca="1">OFFSET(offsetstart_chart2,13,offset_chart2)</f>
        <v>9.1999999999999993</v>
      </c>
      <c r="D16" s="126">
        <v>14.5</v>
      </c>
      <c r="E16" s="124" t="str">
        <f ca="1">OFFSET(offsetstart_chart2,13,offset_chart2+1)</f>
        <v>7.9 </v>
      </c>
      <c r="F16" s="126">
        <v>10.9</v>
      </c>
      <c r="G16" s="124" t="str">
        <f ca="1">OFFSET(offsetstart_chart2,13,offset_chart2+2)</f>
        <v xml:space="preserve"> </v>
      </c>
      <c r="H16" s="126"/>
      <c r="J16" s="130"/>
      <c r="K16" s="116" t="s">
        <v>9</v>
      </c>
      <c r="L16" s="129">
        <f t="shared" ca="1" si="0"/>
        <v>63.448275862068961</v>
      </c>
      <c r="M16" s="129" t="str">
        <f t="shared" ca="1" si="1"/>
        <v xml:space="preserve"> </v>
      </c>
      <c r="N16" s="129" t="str">
        <f t="shared" ca="1" si="2"/>
        <v xml:space="preserve"> </v>
      </c>
    </row>
    <row r="17" spans="1:14" x14ac:dyDescent="0.25">
      <c r="A17" s="118"/>
      <c r="B17" s="118" t="s">
        <v>60</v>
      </c>
      <c r="C17" s="124">
        <f ca="1">OFFSET(offsetstart_chart2,14,offset_chart2)</f>
        <v>82.1</v>
      </c>
      <c r="D17" s="126">
        <v>84.5</v>
      </c>
      <c r="E17" s="124">
        <f ca="1">OFFSET(offsetstart_chart2,14,offset_chart2+1)</f>
        <v>77.3</v>
      </c>
      <c r="F17" s="126">
        <v>81.400000000000006</v>
      </c>
      <c r="G17" s="124" t="str">
        <f ca="1">OFFSET(offsetstart_chart2,14,offset_chart2+2)</f>
        <v xml:space="preserve"> </v>
      </c>
      <c r="H17" s="126"/>
      <c r="J17" s="130"/>
      <c r="K17" s="118" t="s">
        <v>60</v>
      </c>
      <c r="L17" s="129">
        <f t="shared" ca="1" si="0"/>
        <v>97.159763313609474</v>
      </c>
      <c r="M17" s="129">
        <f t="shared" ca="1" si="1"/>
        <v>94.963144963144956</v>
      </c>
      <c r="N17" s="129" t="str">
        <f t="shared" ca="1" si="2"/>
        <v xml:space="preserve"> </v>
      </c>
    </row>
    <row r="18" spans="1:14" x14ac:dyDescent="0.25">
      <c r="A18" s="120" t="s">
        <v>17</v>
      </c>
      <c r="B18" s="121"/>
      <c r="C18" s="125" t="s">
        <v>237</v>
      </c>
      <c r="D18" s="125"/>
      <c r="E18" s="125" t="s">
        <v>237</v>
      </c>
      <c r="F18" s="125"/>
      <c r="G18" s="125" t="s">
        <v>237</v>
      </c>
      <c r="H18" s="128"/>
      <c r="J18" s="120" t="s">
        <v>17</v>
      </c>
      <c r="K18" s="121"/>
      <c r="L18" s="121"/>
      <c r="M18" s="121"/>
      <c r="N18" s="121"/>
    </row>
    <row r="19" spans="1:14" x14ac:dyDescent="0.25">
      <c r="A19" s="118"/>
      <c r="B19" s="116" t="s">
        <v>61</v>
      </c>
      <c r="C19" s="124">
        <f ca="1">OFFSET(offsetstart_chart2,16,offset_chart2)</f>
        <v>0.97</v>
      </c>
      <c r="D19" s="126">
        <v>0.67</v>
      </c>
      <c r="E19" s="124">
        <f ca="1">OFFSET(offsetstart_chart2,16,offset_chart2+1)</f>
        <v>1.04</v>
      </c>
      <c r="F19" s="126">
        <v>0.71</v>
      </c>
      <c r="G19" s="124" t="str">
        <f ca="1">OFFSET(offsetstart_chart2,16,offset_chart2+2)</f>
        <v xml:space="preserve"> </v>
      </c>
      <c r="H19" s="126"/>
      <c r="K19" s="116" t="s">
        <v>61</v>
      </c>
      <c r="L19" s="129">
        <f t="shared" ca="1" si="0"/>
        <v>144.77611940298507</v>
      </c>
      <c r="M19" s="129">
        <f t="shared" ca="1" si="1"/>
        <v>146.47887323943664</v>
      </c>
      <c r="N19" s="129" t="str">
        <f t="shared" ca="1" si="2"/>
        <v xml:space="preserve"> </v>
      </c>
    </row>
    <row r="20" spans="1:14" x14ac:dyDescent="0.25">
      <c r="A20" s="118"/>
      <c r="B20" s="116" t="s">
        <v>62</v>
      </c>
      <c r="C20" s="124" t="str">
        <f ca="1">OFFSET(offsetstart_chart2,17,offset_chart2)</f>
        <v xml:space="preserve"> </v>
      </c>
      <c r="D20" s="126">
        <v>7089</v>
      </c>
      <c r="E20" s="124" t="str">
        <f ca="1">OFFSET(offsetstart_chart2,17,offset_chart2+1)</f>
        <v xml:space="preserve"> </v>
      </c>
      <c r="F20" s="126">
        <v>8549</v>
      </c>
      <c r="G20" s="124" t="str">
        <f ca="1">OFFSET(offsetstart_chart2,17,offset_chart2+2)</f>
        <v xml:space="preserve"> </v>
      </c>
      <c r="H20" s="126"/>
      <c r="K20" s="116" t="s">
        <v>62</v>
      </c>
      <c r="L20" s="129" t="str">
        <f t="shared" ca="1" si="0"/>
        <v xml:space="preserve"> </v>
      </c>
      <c r="M20" s="129" t="str">
        <f t="shared" ca="1" si="1"/>
        <v xml:space="preserve"> </v>
      </c>
      <c r="N20" s="129" t="str">
        <f t="shared" ca="1" si="2"/>
        <v xml:space="preserve"> </v>
      </c>
    </row>
    <row r="21" spans="1:14" x14ac:dyDescent="0.25">
      <c r="A21" s="118"/>
      <c r="B21" s="116" t="s">
        <v>51</v>
      </c>
      <c r="C21" s="124">
        <f ca="1">OFFSET(offsetstart_chart2,18,offset_chart2)</f>
        <v>0.8</v>
      </c>
      <c r="D21" s="126">
        <v>0.9</v>
      </c>
      <c r="E21" s="124">
        <f ca="1">OFFSET(offsetstart_chart2,18,offset_chart2+1)</f>
        <v>0.8</v>
      </c>
      <c r="F21" s="126">
        <v>0.8</v>
      </c>
      <c r="G21" s="124" t="str">
        <f ca="1">OFFSET(offsetstart_chart2,18,offset_chart2+2)</f>
        <v xml:space="preserve"> </v>
      </c>
      <c r="H21" s="126"/>
      <c r="K21" s="116" t="s">
        <v>51</v>
      </c>
      <c r="L21" s="129">
        <f t="shared" ca="1" si="0"/>
        <v>88.888888888888886</v>
      </c>
      <c r="M21" s="129">
        <f t="shared" ca="1" si="1"/>
        <v>100</v>
      </c>
      <c r="N21" s="129" t="str">
        <f t="shared" ca="1" si="2"/>
        <v xml:space="preserve"> </v>
      </c>
    </row>
    <row r="22" spans="1:14" x14ac:dyDescent="0.25">
      <c r="A22" s="118"/>
      <c r="B22" s="116" t="s">
        <v>10</v>
      </c>
      <c r="C22" s="124">
        <f ca="1">OFFSET(offsetstart_chart2,19,offset_chart2)</f>
        <v>1.3</v>
      </c>
      <c r="D22" s="126">
        <v>1.2</v>
      </c>
      <c r="E22" s="124">
        <f ca="1">OFFSET(offsetstart_chart2,19,offset_chart2+1)</f>
        <v>1.2</v>
      </c>
      <c r="F22" s="126">
        <v>1.2</v>
      </c>
      <c r="G22" s="124">
        <f ca="1">OFFSET(offsetstart_chart2,19,offset_chart2+2)</f>
        <v>1.2</v>
      </c>
      <c r="H22" s="126">
        <v>1.2</v>
      </c>
      <c r="K22" s="116" t="s">
        <v>10</v>
      </c>
      <c r="L22" s="129">
        <f t="shared" ca="1" si="0"/>
        <v>108.33333333333334</v>
      </c>
      <c r="M22" s="129">
        <f t="shared" ca="1" si="1"/>
        <v>100</v>
      </c>
      <c r="N22" s="129">
        <f t="shared" ca="1" si="2"/>
        <v>100</v>
      </c>
    </row>
    <row r="23" spans="1:14" x14ac:dyDescent="0.25">
      <c r="A23" s="118"/>
      <c r="B23" s="116" t="s">
        <v>19</v>
      </c>
      <c r="C23" s="124" t="str">
        <f ca="1">OFFSET(offsetstart_chart2,20,offset_chart2)</f>
        <v xml:space="preserve"> </v>
      </c>
      <c r="D23" s="126">
        <v>32</v>
      </c>
      <c r="E23" s="124" t="str">
        <f ca="1">OFFSET(offsetstart_chart2,20,offset_chart2+1)</f>
        <v xml:space="preserve"> </v>
      </c>
      <c r="F23" s="126">
        <v>28.7</v>
      </c>
      <c r="G23" s="124" t="str">
        <f ca="1">OFFSET(offsetstart_chart2,20,offset_chart2+2)</f>
        <v xml:space="preserve"> </v>
      </c>
      <c r="H23" s="126">
        <v>29.4</v>
      </c>
      <c r="K23" s="116" t="s">
        <v>19</v>
      </c>
      <c r="L23" s="129" t="str">
        <f t="shared" ca="1" si="0"/>
        <v xml:space="preserve"> </v>
      </c>
      <c r="M23" s="129" t="str">
        <f t="shared" ca="1" si="1"/>
        <v xml:space="preserve"> </v>
      </c>
      <c r="N23" s="129" t="str">
        <f t="shared" ca="1" si="2"/>
        <v xml:space="preserve"> </v>
      </c>
    </row>
    <row r="24" spans="1:14" x14ac:dyDescent="0.25">
      <c r="A24" s="118"/>
      <c r="B24" s="116" t="s">
        <v>53</v>
      </c>
      <c r="C24" s="124">
        <f ca="1">OFFSET(offsetstart_chart2,21,offset_chart2)</f>
        <v>7.3</v>
      </c>
      <c r="D24" s="126">
        <v>7.3</v>
      </c>
      <c r="E24" s="124">
        <f ca="1">OFFSET(offsetstart_chart2,21,offset_chart2+1)</f>
        <v>6.2</v>
      </c>
      <c r="F24" s="126">
        <v>7.3</v>
      </c>
      <c r="G24" s="124">
        <f ca="1">OFFSET(offsetstart_chart2,21,offset_chart2+2)</f>
        <v>6.2</v>
      </c>
      <c r="H24" s="126">
        <v>8.6</v>
      </c>
      <c r="K24" s="116" t="s">
        <v>53</v>
      </c>
      <c r="L24" s="129">
        <f t="shared" ca="1" si="0"/>
        <v>100</v>
      </c>
      <c r="M24" s="129">
        <f t="shared" ca="1" si="1"/>
        <v>84.93150684931507</v>
      </c>
      <c r="N24" s="129">
        <f t="shared" ca="1" si="2"/>
        <v>72.093023255813961</v>
      </c>
    </row>
    <row r="25" spans="1:14" x14ac:dyDescent="0.25">
      <c r="A25" s="118"/>
      <c r="B25" s="116" t="s">
        <v>11</v>
      </c>
      <c r="C25" s="124">
        <f ca="1">OFFSET(offsetstart_chart2,22,offset_chart2)</f>
        <v>61.6</v>
      </c>
      <c r="D25" s="126">
        <v>42.8</v>
      </c>
      <c r="E25" s="124">
        <f ca="1">OFFSET(offsetstart_chart2,22,offset_chart2+1)</f>
        <v>59.1</v>
      </c>
      <c r="F25" s="126">
        <v>41.5</v>
      </c>
      <c r="G25" s="124" t="str">
        <f ca="1">OFFSET(offsetstart_chart2,22,offset_chart2+2)</f>
        <v xml:space="preserve"> </v>
      </c>
      <c r="H25" s="126"/>
      <c r="K25" s="116" t="s">
        <v>11</v>
      </c>
      <c r="L25" s="129">
        <f t="shared" ca="1" si="0"/>
        <v>143.92523364485982</v>
      </c>
      <c r="M25" s="129">
        <f t="shared" ca="1" si="1"/>
        <v>142.40963855421685</v>
      </c>
      <c r="N25" s="129" t="str">
        <f t="shared" ca="1" si="2"/>
        <v xml:space="preserve"> </v>
      </c>
    </row>
    <row r="26" spans="1:14" x14ac:dyDescent="0.25">
      <c r="A26" s="118"/>
      <c r="B26" s="116" t="s">
        <v>54</v>
      </c>
      <c r="C26" s="124" t="str">
        <f ca="1">OFFSET(offsetstart_chart2,23,offset_chart2)</f>
        <v xml:space="preserve"> </v>
      </c>
      <c r="D26" s="126"/>
      <c r="E26" s="124">
        <f ca="1">OFFSET(offsetstart_chart2,23,offset_chart2+1)</f>
        <v>88</v>
      </c>
      <c r="F26" s="126">
        <v>79.099999999999994</v>
      </c>
      <c r="G26" s="124" t="str">
        <f ca="1">OFFSET(offsetstart_chart2,23,offset_chart2+2)</f>
        <v xml:space="preserve"> </v>
      </c>
      <c r="H26" s="126"/>
      <c r="K26" s="116" t="s">
        <v>54</v>
      </c>
      <c r="L26" s="129" t="str">
        <f t="shared" ca="1" si="0"/>
        <v xml:space="preserve"> </v>
      </c>
      <c r="M26" s="129">
        <f t="shared" ca="1" si="1"/>
        <v>111.25158027812896</v>
      </c>
      <c r="N26" s="129" t="str">
        <f t="shared" ca="1" si="2"/>
        <v xml:space="preserve"> </v>
      </c>
    </row>
    <row r="27" spans="1:14" x14ac:dyDescent="0.25">
      <c r="A27" s="118"/>
      <c r="B27" s="116" t="s">
        <v>12</v>
      </c>
      <c r="C27" s="124" t="str">
        <f ca="1">OFFSET(offsetstart_chart2,24,offset_chart2)</f>
        <v xml:space="preserve"> </v>
      </c>
      <c r="D27" s="126"/>
      <c r="E27" s="124">
        <f ca="1">OFFSET(offsetstart_chart2,24,offset_chart2+1)</f>
        <v>5.0999999999999996</v>
      </c>
      <c r="F27" s="126">
        <v>5.6</v>
      </c>
      <c r="G27" s="124" t="str">
        <f ca="1">OFFSET(offsetstart_chart2,24,offset_chart2+2)</f>
        <v xml:space="preserve"> </v>
      </c>
      <c r="H27" s="126"/>
      <c r="K27" s="116" t="s">
        <v>12</v>
      </c>
      <c r="L27" s="129" t="str">
        <f t="shared" ca="1" si="0"/>
        <v xml:space="preserve"> </v>
      </c>
      <c r="M27" s="129">
        <f t="shared" ca="1" si="1"/>
        <v>91.071428571428569</v>
      </c>
      <c r="N27" s="129" t="str">
        <f t="shared" ca="1" si="2"/>
        <v xml:space="preserve"> </v>
      </c>
    </row>
    <row r="28" spans="1:14" x14ac:dyDescent="0.25">
      <c r="A28" s="118"/>
      <c r="B28" s="116" t="s">
        <v>65</v>
      </c>
      <c r="C28" s="124" t="str">
        <f ca="1">OFFSET(offsetstart_chart2,25,offset_chart2)</f>
        <v xml:space="preserve"> </v>
      </c>
      <c r="D28" s="126"/>
      <c r="E28" s="124">
        <f ca="1">OFFSET(offsetstart_chart2,25,offset_chart2+1)</f>
        <v>26.4</v>
      </c>
      <c r="F28" s="126">
        <v>17.399999999999999</v>
      </c>
      <c r="G28" s="124" t="str">
        <f ca="1">OFFSET(offsetstart_chart2,25,offset_chart2+2)</f>
        <v xml:space="preserve"> </v>
      </c>
      <c r="H28" s="126"/>
      <c r="K28" s="116" t="s">
        <v>65</v>
      </c>
      <c r="L28" s="129" t="str">
        <f t="shared" ca="1" si="0"/>
        <v xml:space="preserve"> </v>
      </c>
      <c r="M28" s="129">
        <f t="shared" ca="1" si="1"/>
        <v>151.72413793103451</v>
      </c>
      <c r="N28" s="129" t="str">
        <f t="shared" ca="1" si="2"/>
        <v xml:space="preserve"> </v>
      </c>
    </row>
    <row r="29" spans="1:14" x14ac:dyDescent="0.25">
      <c r="A29" s="118"/>
      <c r="B29" s="116" t="s">
        <v>13</v>
      </c>
      <c r="C29" s="124" t="str">
        <f ca="1">OFFSET(offsetstart_chart2,26,offset_chart2)</f>
        <v xml:space="preserve"> </v>
      </c>
      <c r="D29" s="126"/>
      <c r="E29" s="124">
        <f ca="1">OFFSET(offsetstart_chart2,26,offset_chart2+1)</f>
        <v>94.9</v>
      </c>
      <c r="F29" s="126">
        <v>89.7</v>
      </c>
      <c r="G29" s="124" t="str">
        <f ca="1">OFFSET(offsetstart_chart2,26,offset_chart2+2)</f>
        <v xml:space="preserve"> </v>
      </c>
      <c r="H29" s="126"/>
      <c r="K29" s="116" t="s">
        <v>13</v>
      </c>
      <c r="L29" s="129" t="str">
        <f t="shared" ca="1" si="0"/>
        <v xml:space="preserve"> </v>
      </c>
      <c r="M29" s="129">
        <f t="shared" ca="1" si="1"/>
        <v>105.79710144927536</v>
      </c>
      <c r="N29" s="129" t="str">
        <f t="shared" ca="1" si="2"/>
        <v xml:space="preserve"> </v>
      </c>
    </row>
    <row r="30" spans="1:14" x14ac:dyDescent="0.25">
      <c r="A30" s="118"/>
      <c r="B30" s="119" t="s">
        <v>14</v>
      </c>
      <c r="C30" s="124" t="str">
        <f ca="1">OFFSET(offsetstart_chart2,27,offset_chart2)</f>
        <v xml:space="preserve"> </v>
      </c>
      <c r="D30" s="126"/>
      <c r="E30" s="124">
        <f ca="1">OFFSET(offsetstart_chart2,27,offset_chart2+1)</f>
        <v>58.5</v>
      </c>
      <c r="F30" s="126">
        <v>55.3</v>
      </c>
      <c r="G30" s="124" t="str">
        <f ca="1">OFFSET(offsetstart_chart2,27,offset_chart2+2)</f>
        <v xml:space="preserve"> </v>
      </c>
      <c r="H30" s="126"/>
      <c r="K30" s="119" t="s">
        <v>14</v>
      </c>
      <c r="L30" s="129" t="str">
        <f t="shared" ca="1" si="0"/>
        <v xml:space="preserve"> </v>
      </c>
      <c r="M30" s="129">
        <f t="shared" ca="1" si="1"/>
        <v>105.7866184448463</v>
      </c>
      <c r="N30" s="129" t="str">
        <f t="shared" ca="1" si="2"/>
        <v xml:space="preserve"> </v>
      </c>
    </row>
    <row r="31" spans="1:14" x14ac:dyDescent="0.25">
      <c r="A31" s="120" t="s">
        <v>18</v>
      </c>
      <c r="B31" s="121"/>
      <c r="C31" s="125" t="s">
        <v>237</v>
      </c>
      <c r="D31" s="125"/>
      <c r="E31" s="125" t="s">
        <v>237</v>
      </c>
      <c r="F31" s="125"/>
      <c r="G31" s="125" t="s">
        <v>237</v>
      </c>
      <c r="H31" s="128"/>
      <c r="J31" s="120" t="s">
        <v>18</v>
      </c>
      <c r="K31" s="121"/>
      <c r="L31" s="121"/>
      <c r="M31" s="121"/>
      <c r="N31" s="121"/>
    </row>
    <row r="32" spans="1:14" x14ac:dyDescent="0.25">
      <c r="A32" s="118"/>
      <c r="B32" s="116" t="s">
        <v>15</v>
      </c>
      <c r="C32" s="124">
        <f ca="1">OFFSET(offsetstart_chart2,29,offset_chart2)</f>
        <v>9.8000000000000007</v>
      </c>
      <c r="D32" s="126">
        <v>15.5</v>
      </c>
      <c r="E32" s="124">
        <f ca="1">OFFSET(offsetstart_chart2,29,offset_chart2+1)</f>
        <v>8.3000000000000007</v>
      </c>
      <c r="F32" s="126">
        <v>14</v>
      </c>
      <c r="G32" s="124">
        <f ca="1">OFFSET(offsetstart_chart2,29,offset_chart2+2)</f>
        <v>7.6</v>
      </c>
      <c r="H32" s="126">
        <v>12.8</v>
      </c>
      <c r="K32" s="116" t="s">
        <v>15</v>
      </c>
      <c r="L32" s="129">
        <f t="shared" ca="1" si="0"/>
        <v>63.225806451612911</v>
      </c>
      <c r="M32" s="129">
        <f t="shared" ca="1" si="1"/>
        <v>59.285714285714292</v>
      </c>
      <c r="N32" s="129">
        <f t="shared" ca="1" si="2"/>
        <v>59.375</v>
      </c>
    </row>
    <row r="33" spans="1:14" x14ac:dyDescent="0.25">
      <c r="A33" s="118"/>
      <c r="B33" s="116" t="s">
        <v>55</v>
      </c>
      <c r="C33" s="124">
        <f ca="1">OFFSET(offsetstart_chart2,30,offset_chart2)</f>
        <v>21.2</v>
      </c>
      <c r="D33" s="126">
        <v>28.9</v>
      </c>
      <c r="E33" s="124">
        <f ca="1">OFFSET(offsetstart_chart2,30,offset_chart2+1)</f>
        <v>23.5</v>
      </c>
      <c r="F33" s="126">
        <v>33.5</v>
      </c>
      <c r="G33" s="124">
        <f ca="1">OFFSET(offsetstart_chart2,30,offset_chart2+2)</f>
        <v>26.3</v>
      </c>
      <c r="H33" s="126">
        <v>35.799999999999997</v>
      </c>
      <c r="K33" s="116" t="s">
        <v>55</v>
      </c>
      <c r="L33" s="129">
        <f t="shared" ca="1" si="0"/>
        <v>73.356401384083043</v>
      </c>
      <c r="M33" s="129">
        <f t="shared" ca="1" si="1"/>
        <v>70.149253731343279</v>
      </c>
      <c r="N33" s="129">
        <f t="shared" ca="1" si="2"/>
        <v>73.463687150837998</v>
      </c>
    </row>
    <row r="34" spans="1:14" x14ac:dyDescent="0.25">
      <c r="A34" s="118"/>
      <c r="B34" s="116" t="s">
        <v>56</v>
      </c>
      <c r="C34" s="124">
        <f ca="1">OFFSET(offsetstart_chart2,31,offset_chart2)</f>
        <v>9.3000000000000007</v>
      </c>
      <c r="D34" s="126">
        <v>15.1</v>
      </c>
      <c r="E34" s="124">
        <f ca="1">OFFSET(offsetstart_chart2,31,offset_chart2+1)</f>
        <v>8.8000000000000007</v>
      </c>
      <c r="F34" s="126">
        <v>16.5</v>
      </c>
      <c r="G34" s="124">
        <f ca="1">OFFSET(offsetstart_chart2,31,offset_chart2+2)</f>
        <v>7.8</v>
      </c>
      <c r="H34" s="126">
        <v>17</v>
      </c>
      <c r="K34" s="116" t="s">
        <v>56</v>
      </c>
      <c r="L34" s="129">
        <f t="shared" ca="1" si="0"/>
        <v>61.589403973509945</v>
      </c>
      <c r="M34" s="129">
        <f t="shared" ca="1" si="1"/>
        <v>53.333333333333343</v>
      </c>
      <c r="N34" s="129">
        <f t="shared" ca="1" si="2"/>
        <v>45.882352941176471</v>
      </c>
    </row>
    <row r="35" spans="1:14" x14ac:dyDescent="0.25">
      <c r="A35" s="118"/>
      <c r="B35" s="116" t="s">
        <v>57</v>
      </c>
      <c r="C35" s="124">
        <f ca="1">OFFSET(offsetstart_chart2,32,offset_chart2)</f>
        <v>5.7</v>
      </c>
      <c r="D35" s="126">
        <v>10.6</v>
      </c>
      <c r="E35" s="124">
        <f ca="1">OFFSET(offsetstart_chart2,32,offset_chart2+1)</f>
        <v>6.2</v>
      </c>
      <c r="F35" s="126">
        <v>13.1</v>
      </c>
      <c r="G35" s="124">
        <f ca="1">OFFSET(offsetstart_chart2,32,offset_chart2+2)</f>
        <v>5.8</v>
      </c>
      <c r="H35" s="126">
        <v>14.5</v>
      </c>
      <c r="K35" s="116" t="s">
        <v>57</v>
      </c>
      <c r="L35" s="129">
        <f t="shared" ca="1" si="0"/>
        <v>53.773584905660378</v>
      </c>
      <c r="M35" s="129">
        <f t="shared" ca="1" si="1"/>
        <v>47.328244274809158</v>
      </c>
      <c r="N35" s="129">
        <f t="shared" ca="1" si="2"/>
        <v>40</v>
      </c>
    </row>
    <row r="36" spans="1:14" x14ac:dyDescent="0.25">
      <c r="A36" s="118"/>
      <c r="B36" s="116" t="s">
        <v>16</v>
      </c>
      <c r="C36" s="124">
        <f ca="1">OFFSET(offsetstart_chart2,33,offset_chart2)</f>
        <v>19.7</v>
      </c>
      <c r="D36" s="126">
        <v>30.1</v>
      </c>
      <c r="E36" s="124">
        <f ca="1">OFFSET(offsetstart_chart2,33,offset_chart2+1)</f>
        <v>17.5</v>
      </c>
      <c r="F36" s="126">
        <v>27.3</v>
      </c>
      <c r="G36" s="124">
        <f ca="1">OFFSET(offsetstart_chart2,33,offset_chart2+2)</f>
        <v>16.899999999999999</v>
      </c>
      <c r="H36" s="126">
        <v>25.8</v>
      </c>
      <c r="K36" s="116" t="s">
        <v>16</v>
      </c>
      <c r="L36" s="129">
        <f t="shared" ca="1" si="0"/>
        <v>65.448504983388702</v>
      </c>
      <c r="M36" s="129">
        <f t="shared" ca="1" si="1"/>
        <v>64.102564102564102</v>
      </c>
      <c r="N36" s="129">
        <f t="shared" ca="1" si="2"/>
        <v>65.503875968992233</v>
      </c>
    </row>
    <row r="37" spans="1:14" x14ac:dyDescent="0.25">
      <c r="A37" s="118"/>
      <c r="B37" s="116" t="s">
        <v>58</v>
      </c>
      <c r="C37" s="124">
        <f ca="1">OFFSET(offsetstart_chart2,34,offset_chart2)</f>
        <v>73.2</v>
      </c>
      <c r="D37" s="126">
        <v>69</v>
      </c>
      <c r="E37" s="124">
        <f ca="1">OFFSET(offsetstart_chart2,34,offset_chart2+1)</f>
        <v>74.900000000000006</v>
      </c>
      <c r="F37" s="126">
        <v>68.5</v>
      </c>
      <c r="G37" s="124">
        <f ca="1">OFFSET(offsetstart_chart2,34,offset_chart2+2)</f>
        <v>75.599999999999994</v>
      </c>
      <c r="H37" s="126">
        <v>68.5</v>
      </c>
      <c r="K37" s="116" t="s">
        <v>58</v>
      </c>
      <c r="L37" s="129">
        <f t="shared" ca="1" si="0"/>
        <v>106.08695652173913</v>
      </c>
      <c r="M37" s="129">
        <f t="shared" ca="1" si="1"/>
        <v>109.34306569343067</v>
      </c>
      <c r="N37" s="129">
        <f t="shared" ca="1" si="2"/>
        <v>110.36496350364962</v>
      </c>
    </row>
    <row r="38" spans="1:14" x14ac:dyDescent="0.25">
      <c r="A38" s="118"/>
      <c r="B38" s="118" t="s">
        <v>63</v>
      </c>
      <c r="C38" s="124" t="str">
        <f ca="1">OFFSET(offsetstart_chart2,35,offset_chart2)</f>
        <v xml:space="preserve"> </v>
      </c>
      <c r="D38" s="126"/>
      <c r="E38" s="124">
        <f ca="1">OFFSET(offsetstart_chart2,35,offset_chart2+1)</f>
        <v>85.4</v>
      </c>
      <c r="F38" s="126">
        <v>82.3</v>
      </c>
      <c r="G38" s="124" t="str">
        <f ca="1">OFFSET(offsetstart_chart2,35,offset_chart2+2)</f>
        <v xml:space="preserve"> </v>
      </c>
      <c r="H38" s="126" t="s">
        <v>284</v>
      </c>
      <c r="K38" s="118" t="s">
        <v>63</v>
      </c>
      <c r="L38" s="129" t="str">
        <f ca="1">IFERROR(C38*100/D38," ")</f>
        <v xml:space="preserve"> </v>
      </c>
      <c r="M38" s="129">
        <f t="shared" ca="1" si="1"/>
        <v>103.7667071688943</v>
      </c>
      <c r="N38" s="129" t="str">
        <f t="shared" ca="1" si="2"/>
        <v xml:space="preserve"> </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B1:BV40"/>
  <sheetViews>
    <sheetView zoomScaleNormal="100" workbookViewId="0">
      <pane xSplit="1" ySplit="1" topLeftCell="B2" activePane="bottomRight" state="frozenSplit"/>
      <selection pane="topRight" activeCell="B1" sqref="B1"/>
      <selection pane="bottomLeft" activeCell="A2" sqref="A2"/>
      <selection pane="bottomRight" activeCell="B3" sqref="B3"/>
    </sheetView>
  </sheetViews>
  <sheetFormatPr defaultRowHeight="15" x14ac:dyDescent="0.25"/>
  <cols>
    <col min="3" max="3" width="63.42578125" customWidth="1"/>
    <col min="9" max="9" width="14.42578125" bestFit="1" customWidth="1"/>
  </cols>
  <sheetData>
    <row r="1" spans="2:74" x14ac:dyDescent="0.25">
      <c r="D1" t="s">
        <v>37</v>
      </c>
      <c r="E1" t="s">
        <v>0</v>
      </c>
      <c r="F1" t="s">
        <v>20</v>
      </c>
      <c r="G1" t="s">
        <v>46</v>
      </c>
      <c r="H1" t="s">
        <v>30</v>
      </c>
      <c r="I1" t="s">
        <v>21</v>
      </c>
      <c r="J1" t="s">
        <v>22</v>
      </c>
      <c r="K1" t="s">
        <v>24</v>
      </c>
      <c r="L1" t="s">
        <v>43</v>
      </c>
      <c r="M1" t="s">
        <v>28</v>
      </c>
      <c r="N1" t="s">
        <v>234</v>
      </c>
      <c r="O1" t="s">
        <v>23</v>
      </c>
      <c r="P1" t="s">
        <v>26</v>
      </c>
      <c r="Q1" t="s">
        <v>34</v>
      </c>
      <c r="R1" t="s">
        <v>48</v>
      </c>
      <c r="S1" t="s">
        <v>25</v>
      </c>
      <c r="T1" t="s">
        <v>29</v>
      </c>
      <c r="U1" t="s">
        <v>31</v>
      </c>
      <c r="V1" t="s">
        <v>32</v>
      </c>
      <c r="W1" t="s">
        <v>33</v>
      </c>
      <c r="X1" t="s">
        <v>35</v>
      </c>
      <c r="Y1" t="s">
        <v>36</v>
      </c>
      <c r="Z1" t="s">
        <v>49</v>
      </c>
      <c r="AA1" t="s">
        <v>38</v>
      </c>
      <c r="AB1" t="s">
        <v>39</v>
      </c>
      <c r="AC1" t="s">
        <v>40</v>
      </c>
      <c r="AD1" t="s">
        <v>42</v>
      </c>
      <c r="AE1" t="s">
        <v>41</v>
      </c>
      <c r="AF1" t="s">
        <v>27</v>
      </c>
      <c r="AG1" t="s">
        <v>44</v>
      </c>
      <c r="AH1" t="s">
        <v>50</v>
      </c>
      <c r="AI1" t="s">
        <v>47</v>
      </c>
      <c r="AJ1" t="s">
        <v>45</v>
      </c>
      <c r="BB1" s="2"/>
    </row>
    <row r="2" spans="2:74" x14ac:dyDescent="0.25">
      <c r="B2" s="6" t="s">
        <v>71</v>
      </c>
      <c r="D2" t="s">
        <v>237</v>
      </c>
      <c r="E2" t="s">
        <v>237</v>
      </c>
      <c r="F2" t="s">
        <v>237</v>
      </c>
      <c r="G2" t="s">
        <v>237</v>
      </c>
      <c r="H2" t="s">
        <v>237</v>
      </c>
      <c r="I2" t="s">
        <v>237</v>
      </c>
      <c r="J2" t="s">
        <v>237</v>
      </c>
      <c r="K2" t="s">
        <v>237</v>
      </c>
      <c r="L2" t="s">
        <v>237</v>
      </c>
      <c r="M2" t="s">
        <v>237</v>
      </c>
      <c r="N2" t="s">
        <v>237</v>
      </c>
      <c r="O2" t="s">
        <v>237</v>
      </c>
      <c r="P2" t="s">
        <v>237</v>
      </c>
      <c r="Q2" t="s">
        <v>237</v>
      </c>
      <c r="R2" t="s">
        <v>237</v>
      </c>
      <c r="S2" t="s">
        <v>237</v>
      </c>
      <c r="T2" t="s">
        <v>237</v>
      </c>
      <c r="U2" t="s">
        <v>237</v>
      </c>
      <c r="V2" t="s">
        <v>237</v>
      </c>
      <c r="W2" t="s">
        <v>237</v>
      </c>
      <c r="X2" t="s">
        <v>237</v>
      </c>
      <c r="Y2" t="s">
        <v>237</v>
      </c>
      <c r="Z2" t="s">
        <v>237</v>
      </c>
      <c r="AA2" t="s">
        <v>237</v>
      </c>
      <c r="AB2" t="s">
        <v>237</v>
      </c>
      <c r="AC2" t="s">
        <v>237</v>
      </c>
      <c r="AD2" t="s">
        <v>237</v>
      </c>
      <c r="AE2" t="s">
        <v>237</v>
      </c>
      <c r="AF2" t="s">
        <v>237</v>
      </c>
      <c r="AG2" t="s">
        <v>237</v>
      </c>
      <c r="AH2" t="s">
        <v>237</v>
      </c>
      <c r="AI2" t="s">
        <v>237</v>
      </c>
      <c r="AJ2" t="s">
        <v>237</v>
      </c>
      <c r="BB2" s="2"/>
    </row>
    <row r="3" spans="2:74" x14ac:dyDescent="0.25">
      <c r="B3" s="1"/>
      <c r="C3" s="1" t="s">
        <v>59</v>
      </c>
      <c r="D3" s="1">
        <v>151</v>
      </c>
      <c r="E3" s="1">
        <v>145</v>
      </c>
      <c r="F3" s="1">
        <v>104</v>
      </c>
      <c r="G3" s="1">
        <v>142</v>
      </c>
      <c r="H3" s="1">
        <v>25</v>
      </c>
      <c r="I3" s="1">
        <v>145</v>
      </c>
      <c r="J3" s="1">
        <v>92</v>
      </c>
      <c r="K3" s="1">
        <v>68</v>
      </c>
      <c r="L3" s="1">
        <v>138</v>
      </c>
      <c r="M3" s="1">
        <v>89</v>
      </c>
      <c r="N3" s="1">
        <v>119</v>
      </c>
      <c r="O3" s="1">
        <v>97</v>
      </c>
      <c r="P3" s="1">
        <v>63</v>
      </c>
      <c r="Q3" s="1">
        <v>52</v>
      </c>
      <c r="R3" s="1">
        <v>68</v>
      </c>
      <c r="S3" s="1">
        <v>68</v>
      </c>
      <c r="T3" s="1">
        <v>119</v>
      </c>
      <c r="U3" s="1">
        <v>75</v>
      </c>
      <c r="V3" s="1">
        <v>56</v>
      </c>
      <c r="W3" s="1">
        <v>122</v>
      </c>
      <c r="X3" s="1">
        <v>77</v>
      </c>
      <c r="Y3" s="1">
        <v>137</v>
      </c>
      <c r="Z3" s="1">
        <v>105</v>
      </c>
      <c r="AA3" s="1">
        <v>96</v>
      </c>
      <c r="AB3" s="1">
        <v>84</v>
      </c>
      <c r="AC3" s="1">
        <v>125</v>
      </c>
      <c r="AD3" s="1">
        <v>141</v>
      </c>
      <c r="AE3" s="1">
        <v>130</v>
      </c>
      <c r="AF3" s="1">
        <v>90</v>
      </c>
      <c r="AG3" s="1">
        <v>112</v>
      </c>
      <c r="AH3" s="1">
        <v>129</v>
      </c>
      <c r="AI3" s="1">
        <v>87</v>
      </c>
      <c r="AJ3" s="1">
        <v>72</v>
      </c>
      <c r="AK3" s="1"/>
      <c r="AL3" s="1"/>
      <c r="AM3" s="1"/>
      <c r="AN3" s="1"/>
      <c r="AO3" s="1"/>
      <c r="AP3" s="1"/>
      <c r="BB3" s="3"/>
      <c r="BF3" s="4"/>
      <c r="BG3" s="4"/>
      <c r="BH3" s="4"/>
      <c r="BI3" s="4"/>
      <c r="BJ3" s="4"/>
      <c r="BK3" s="4"/>
      <c r="BL3" s="4"/>
      <c r="BM3" s="4"/>
      <c r="BN3" s="4"/>
      <c r="BO3" s="4"/>
      <c r="BP3" s="4"/>
      <c r="BQ3" s="4"/>
      <c r="BR3" s="4"/>
      <c r="BS3" s="4"/>
      <c r="BT3" s="4"/>
      <c r="BU3" s="4"/>
      <c r="BV3" s="4"/>
    </row>
    <row r="4" spans="2:74" x14ac:dyDescent="0.25">
      <c r="B4" s="4"/>
      <c r="C4" s="1" t="s">
        <v>1</v>
      </c>
      <c r="D4" s="1">
        <v>169</v>
      </c>
      <c r="E4" s="1">
        <v>16</v>
      </c>
      <c r="F4" s="1" t="s">
        <v>237</v>
      </c>
      <c r="G4" s="1" t="s">
        <v>237</v>
      </c>
      <c r="H4" s="1" t="s">
        <v>237</v>
      </c>
      <c r="I4" s="1">
        <v>161</v>
      </c>
      <c r="J4" s="1">
        <v>358</v>
      </c>
      <c r="K4" s="1">
        <v>3</v>
      </c>
      <c r="L4" s="1">
        <v>62</v>
      </c>
      <c r="M4" s="1">
        <v>99</v>
      </c>
      <c r="N4" s="1" t="s">
        <v>237</v>
      </c>
      <c r="O4" s="1">
        <v>327</v>
      </c>
      <c r="P4" s="1" t="s">
        <v>237</v>
      </c>
      <c r="Q4" s="1">
        <v>235</v>
      </c>
      <c r="R4" s="1">
        <v>171</v>
      </c>
      <c r="S4" s="1" t="s">
        <v>237</v>
      </c>
      <c r="T4" s="1" t="s">
        <v>237</v>
      </c>
      <c r="U4" s="1" t="s">
        <v>237</v>
      </c>
      <c r="V4" s="1" t="s">
        <v>237</v>
      </c>
      <c r="W4" s="1">
        <v>85</v>
      </c>
      <c r="X4" s="1" t="s">
        <v>237</v>
      </c>
      <c r="Y4" s="1" t="s">
        <v>237</v>
      </c>
      <c r="Z4" s="1">
        <v>102</v>
      </c>
      <c r="AA4" s="1">
        <v>51</v>
      </c>
      <c r="AB4" s="1" t="s">
        <v>237</v>
      </c>
      <c r="AC4" s="1" t="s">
        <v>237</v>
      </c>
      <c r="AD4" s="1">
        <v>151</v>
      </c>
      <c r="AE4" s="1">
        <v>1</v>
      </c>
      <c r="AF4" s="1">
        <v>16</v>
      </c>
      <c r="AG4" s="1" t="s">
        <v>237</v>
      </c>
      <c r="AH4" s="1">
        <v>340</v>
      </c>
      <c r="AI4" s="1" t="s">
        <v>237</v>
      </c>
      <c r="AJ4" s="1" t="s">
        <v>237</v>
      </c>
      <c r="AK4" s="1"/>
      <c r="AL4" s="4"/>
      <c r="AM4" s="1"/>
      <c r="AN4" s="4"/>
      <c r="AO4" s="1"/>
      <c r="AP4" s="4"/>
      <c r="BF4" s="4"/>
      <c r="BG4" s="4"/>
      <c r="BH4" s="4"/>
      <c r="BI4" s="4"/>
      <c r="BJ4" s="4"/>
      <c r="BK4" s="4"/>
      <c r="BL4" s="4"/>
      <c r="BM4" s="4"/>
      <c r="BN4" s="4"/>
      <c r="BO4" s="4"/>
      <c r="BP4" s="4"/>
      <c r="BQ4" s="4"/>
      <c r="BR4" s="4"/>
      <c r="BS4" s="4"/>
      <c r="BT4" s="4"/>
      <c r="BU4" s="4"/>
      <c r="BV4" s="4"/>
    </row>
    <row r="5" spans="2:74" x14ac:dyDescent="0.25">
      <c r="B5" s="4"/>
      <c r="C5" s="1" t="s">
        <v>2</v>
      </c>
      <c r="D5" s="1">
        <v>87</v>
      </c>
      <c r="E5" s="1">
        <v>137</v>
      </c>
      <c r="F5" s="1">
        <v>58</v>
      </c>
      <c r="G5" s="1">
        <v>61</v>
      </c>
      <c r="H5" s="1">
        <v>97</v>
      </c>
      <c r="I5" s="1">
        <v>161</v>
      </c>
      <c r="J5" s="1" t="s">
        <v>237</v>
      </c>
      <c r="K5" s="1">
        <v>82</v>
      </c>
      <c r="L5" s="1">
        <v>105</v>
      </c>
      <c r="M5" s="1">
        <v>118</v>
      </c>
      <c r="N5" s="1" t="s">
        <v>237</v>
      </c>
      <c r="O5" s="1">
        <v>103</v>
      </c>
      <c r="P5" s="1" t="s">
        <v>237</v>
      </c>
      <c r="Q5" s="1">
        <v>50</v>
      </c>
      <c r="R5" s="1" t="s">
        <v>237</v>
      </c>
      <c r="S5" s="1" t="s">
        <v>237</v>
      </c>
      <c r="T5" s="1">
        <v>95</v>
      </c>
      <c r="U5" s="1">
        <v>63</v>
      </c>
      <c r="V5" s="1">
        <v>50</v>
      </c>
      <c r="W5" s="1">
        <v>134</v>
      </c>
      <c r="X5" s="1">
        <v>95</v>
      </c>
      <c r="Y5" s="1">
        <v>103</v>
      </c>
      <c r="Z5" s="1" t="s">
        <v>237</v>
      </c>
      <c r="AA5" s="1">
        <v>82</v>
      </c>
      <c r="AB5" s="1">
        <v>105</v>
      </c>
      <c r="AC5" s="1">
        <v>47</v>
      </c>
      <c r="AD5" s="1">
        <v>116</v>
      </c>
      <c r="AE5" s="1">
        <v>113</v>
      </c>
      <c r="AF5" s="1">
        <v>126</v>
      </c>
      <c r="AG5" s="1">
        <v>124</v>
      </c>
      <c r="AH5" s="1" t="s">
        <v>237</v>
      </c>
      <c r="AI5" s="1" t="s">
        <v>237</v>
      </c>
      <c r="AJ5" s="1">
        <v>82</v>
      </c>
      <c r="AK5" s="1"/>
      <c r="AL5" s="4"/>
      <c r="AM5" s="1"/>
      <c r="AN5" s="4"/>
      <c r="AO5" s="1"/>
      <c r="AP5" s="4"/>
      <c r="BF5" s="4"/>
      <c r="BG5" s="4"/>
      <c r="BH5" s="4"/>
      <c r="BI5" s="4"/>
      <c r="BJ5" s="4"/>
      <c r="BK5" s="4"/>
      <c r="BL5" s="4"/>
      <c r="BM5" s="4"/>
      <c r="BN5" s="4"/>
      <c r="BO5" s="4"/>
      <c r="BP5" s="4"/>
      <c r="BQ5" s="4"/>
      <c r="BR5" s="4"/>
      <c r="BS5" s="4"/>
      <c r="BT5" s="4"/>
      <c r="BU5" s="4"/>
      <c r="BV5" s="4"/>
    </row>
    <row r="6" spans="2:74" x14ac:dyDescent="0.25">
      <c r="B6" s="4"/>
      <c r="C6" s="1" t="s">
        <v>52</v>
      </c>
      <c r="D6" s="1">
        <v>57</v>
      </c>
      <c r="E6" s="1">
        <v>100</v>
      </c>
      <c r="F6" s="1">
        <v>95</v>
      </c>
      <c r="G6" s="1">
        <v>71</v>
      </c>
      <c r="H6" s="1">
        <v>86</v>
      </c>
      <c r="I6" s="1">
        <v>148</v>
      </c>
      <c r="J6" s="1" t="s">
        <v>237</v>
      </c>
      <c r="K6" s="1">
        <v>67</v>
      </c>
      <c r="L6" s="1">
        <v>57</v>
      </c>
      <c r="M6" s="1">
        <v>67</v>
      </c>
      <c r="N6" s="1" t="s">
        <v>237</v>
      </c>
      <c r="O6" s="1">
        <v>133</v>
      </c>
      <c r="P6" s="1" t="s">
        <v>237</v>
      </c>
      <c r="Q6" s="1">
        <v>57</v>
      </c>
      <c r="R6" s="1" t="s">
        <v>237</v>
      </c>
      <c r="S6" s="1" t="s">
        <v>237</v>
      </c>
      <c r="T6" s="1">
        <v>52</v>
      </c>
      <c r="U6" s="1">
        <v>100</v>
      </c>
      <c r="V6" s="1">
        <v>119</v>
      </c>
      <c r="W6" s="1">
        <v>95</v>
      </c>
      <c r="X6" s="1">
        <v>71</v>
      </c>
      <c r="Y6" s="1">
        <v>67</v>
      </c>
      <c r="Z6" s="1" t="s">
        <v>237</v>
      </c>
      <c r="AA6" s="1">
        <v>52</v>
      </c>
      <c r="AB6" s="1">
        <v>95</v>
      </c>
      <c r="AC6" s="1">
        <v>48</v>
      </c>
      <c r="AD6" s="1">
        <v>100</v>
      </c>
      <c r="AE6" s="1">
        <v>119</v>
      </c>
      <c r="AF6" s="1">
        <v>95</v>
      </c>
      <c r="AG6" s="1">
        <v>114</v>
      </c>
      <c r="AH6" s="1" t="s">
        <v>237</v>
      </c>
      <c r="AI6" s="1" t="s">
        <v>237</v>
      </c>
      <c r="AJ6" s="1">
        <v>143</v>
      </c>
      <c r="AK6" s="1"/>
      <c r="AL6" s="4"/>
      <c r="AM6" s="1"/>
      <c r="AN6" s="4"/>
      <c r="AO6" s="1"/>
      <c r="AP6" s="4"/>
      <c r="BF6" s="4"/>
      <c r="BG6" s="4"/>
      <c r="BH6" s="4"/>
      <c r="BI6" s="4"/>
      <c r="BJ6" s="4"/>
      <c r="BK6" s="4"/>
      <c r="BL6" s="4"/>
      <c r="BM6" s="4"/>
      <c r="BN6" s="4"/>
      <c r="BO6" s="4"/>
      <c r="BP6" s="4"/>
      <c r="BQ6" s="4"/>
      <c r="BR6" s="4"/>
      <c r="BS6" s="4"/>
      <c r="BT6" s="4"/>
      <c r="BU6" s="4"/>
      <c r="BV6" s="4"/>
    </row>
    <row r="7" spans="2:74" x14ac:dyDescent="0.25">
      <c r="C7" s="1" t="s">
        <v>3</v>
      </c>
      <c r="D7" s="1">
        <v>157</v>
      </c>
      <c r="E7" s="1">
        <v>73</v>
      </c>
      <c r="F7" s="1">
        <v>17</v>
      </c>
      <c r="G7" s="1">
        <v>27</v>
      </c>
      <c r="H7" s="1">
        <v>82</v>
      </c>
      <c r="I7" s="1">
        <v>120</v>
      </c>
      <c r="J7" s="1">
        <v>351</v>
      </c>
      <c r="K7" s="1">
        <v>143</v>
      </c>
      <c r="L7" s="1">
        <v>272</v>
      </c>
      <c r="M7" s="1">
        <v>63</v>
      </c>
      <c r="N7" s="1">
        <v>44</v>
      </c>
      <c r="O7" s="1">
        <v>88</v>
      </c>
      <c r="P7" s="1">
        <v>32</v>
      </c>
      <c r="Q7" s="1">
        <v>31</v>
      </c>
      <c r="R7" s="1">
        <v>303</v>
      </c>
      <c r="S7" s="1">
        <v>79</v>
      </c>
      <c r="T7" s="1">
        <v>73</v>
      </c>
      <c r="U7" s="1">
        <v>78</v>
      </c>
      <c r="V7" s="1">
        <v>58</v>
      </c>
      <c r="W7" s="1">
        <v>154</v>
      </c>
      <c r="X7" s="1">
        <v>78</v>
      </c>
      <c r="Y7" s="1">
        <v>183</v>
      </c>
      <c r="Z7" s="1">
        <v>222</v>
      </c>
      <c r="AA7" s="1">
        <v>50</v>
      </c>
      <c r="AB7" s="1">
        <v>118</v>
      </c>
      <c r="AC7" s="1">
        <v>16</v>
      </c>
      <c r="AD7" s="1">
        <v>34</v>
      </c>
      <c r="AE7" s="1">
        <v>153</v>
      </c>
      <c r="AF7" s="1">
        <v>119</v>
      </c>
      <c r="AG7" s="1">
        <v>297</v>
      </c>
      <c r="AH7" s="1">
        <v>332</v>
      </c>
      <c r="AI7" s="1">
        <v>36</v>
      </c>
      <c r="AJ7" s="1">
        <v>176</v>
      </c>
      <c r="AK7" s="1"/>
      <c r="AM7" s="1"/>
      <c r="AO7" s="1"/>
      <c r="BF7" s="4"/>
      <c r="BG7" s="4"/>
      <c r="BH7" s="4"/>
      <c r="BI7" s="4"/>
      <c r="BJ7" s="4"/>
      <c r="BK7" s="4"/>
      <c r="BL7" s="4"/>
      <c r="BM7" s="4"/>
      <c r="BN7" s="4"/>
      <c r="BO7" s="4"/>
      <c r="BP7" s="4"/>
      <c r="BQ7" s="4"/>
      <c r="BR7" s="4"/>
      <c r="BS7" s="4"/>
      <c r="BT7" s="4"/>
      <c r="BU7" s="4"/>
      <c r="BV7" s="4"/>
    </row>
    <row r="8" spans="2:74" x14ac:dyDescent="0.25">
      <c r="C8" s="1" t="s">
        <v>4</v>
      </c>
      <c r="D8" s="1">
        <v>132</v>
      </c>
      <c r="E8" s="1">
        <v>118</v>
      </c>
      <c r="F8" s="1">
        <v>47</v>
      </c>
      <c r="G8" s="1">
        <v>86</v>
      </c>
      <c r="H8" s="1">
        <v>109</v>
      </c>
      <c r="I8" s="1">
        <v>109</v>
      </c>
      <c r="J8" s="1" t="s">
        <v>237</v>
      </c>
      <c r="K8" s="1">
        <v>103</v>
      </c>
      <c r="L8" s="1">
        <v>112</v>
      </c>
      <c r="M8" s="1">
        <v>115</v>
      </c>
      <c r="N8" s="1" t="s">
        <v>237</v>
      </c>
      <c r="O8" s="1">
        <v>111</v>
      </c>
      <c r="P8" s="1" t="s">
        <v>237</v>
      </c>
      <c r="Q8" s="1">
        <v>74</v>
      </c>
      <c r="R8" s="1" t="s">
        <v>237</v>
      </c>
      <c r="S8" s="1" t="s">
        <v>237</v>
      </c>
      <c r="T8" s="1">
        <v>85</v>
      </c>
      <c r="U8" s="1">
        <v>61</v>
      </c>
      <c r="V8" s="1">
        <v>79</v>
      </c>
      <c r="W8" s="1">
        <v>108</v>
      </c>
      <c r="X8" s="1">
        <v>82</v>
      </c>
      <c r="Y8" s="1">
        <v>120</v>
      </c>
      <c r="Z8" s="1" t="s">
        <v>237</v>
      </c>
      <c r="AA8" s="1">
        <v>33</v>
      </c>
      <c r="AB8" s="1">
        <v>98</v>
      </c>
      <c r="AC8" s="1">
        <v>36</v>
      </c>
      <c r="AD8" s="1">
        <v>105</v>
      </c>
      <c r="AE8" s="1">
        <v>103</v>
      </c>
      <c r="AF8" s="1">
        <v>114</v>
      </c>
      <c r="AG8" s="1">
        <v>132</v>
      </c>
      <c r="AH8" s="1" t="s">
        <v>237</v>
      </c>
      <c r="AI8" s="1" t="s">
        <v>237</v>
      </c>
      <c r="AJ8" s="1">
        <v>121</v>
      </c>
      <c r="AK8" s="1"/>
      <c r="AM8" s="1"/>
      <c r="AO8" s="1"/>
      <c r="BF8" s="4"/>
      <c r="BG8" s="4"/>
      <c r="BH8" s="4"/>
      <c r="BI8" s="4"/>
      <c r="BJ8" s="4"/>
      <c r="BK8" s="4"/>
      <c r="BL8" s="4"/>
      <c r="BM8" s="4"/>
      <c r="BN8" s="4"/>
      <c r="BO8" s="4"/>
      <c r="BP8" s="4"/>
      <c r="BQ8" s="4"/>
      <c r="BR8" s="4"/>
      <c r="BS8" s="4"/>
      <c r="BT8" s="4"/>
      <c r="BU8" s="4"/>
      <c r="BV8" s="4"/>
    </row>
    <row r="9" spans="2:74" x14ac:dyDescent="0.25">
      <c r="C9" s="1" t="s">
        <v>5</v>
      </c>
      <c r="D9" s="1">
        <v>159</v>
      </c>
      <c r="E9" s="1">
        <v>163</v>
      </c>
      <c r="F9" s="1">
        <v>96</v>
      </c>
      <c r="G9" s="1">
        <v>144</v>
      </c>
      <c r="H9" s="1">
        <v>10</v>
      </c>
      <c r="I9" s="1">
        <v>150</v>
      </c>
      <c r="J9" s="1">
        <v>91</v>
      </c>
      <c r="K9" s="1">
        <v>54</v>
      </c>
      <c r="L9" s="1">
        <v>150</v>
      </c>
      <c r="M9" s="1">
        <v>88</v>
      </c>
      <c r="N9" s="1">
        <v>123</v>
      </c>
      <c r="O9" s="1">
        <v>89</v>
      </c>
      <c r="P9" s="1">
        <v>54</v>
      </c>
      <c r="Q9" s="1">
        <v>46</v>
      </c>
      <c r="R9" s="1">
        <v>66</v>
      </c>
      <c r="S9" s="1">
        <v>78</v>
      </c>
      <c r="T9" s="1">
        <v>110</v>
      </c>
      <c r="U9" s="1">
        <v>67</v>
      </c>
      <c r="V9" s="1">
        <v>46</v>
      </c>
      <c r="W9" s="1">
        <v>131</v>
      </c>
      <c r="X9" s="1">
        <v>61</v>
      </c>
      <c r="Y9" s="1">
        <v>151</v>
      </c>
      <c r="Z9" s="1">
        <v>102</v>
      </c>
      <c r="AA9" s="1">
        <v>83</v>
      </c>
      <c r="AB9" s="1">
        <v>86</v>
      </c>
      <c r="AC9" s="1">
        <v>123</v>
      </c>
      <c r="AD9" s="1">
        <v>146</v>
      </c>
      <c r="AE9" s="1">
        <v>130</v>
      </c>
      <c r="AF9" s="1">
        <v>94</v>
      </c>
      <c r="AG9" s="1">
        <v>119</v>
      </c>
      <c r="AH9" s="1">
        <v>131</v>
      </c>
      <c r="AI9" s="1">
        <v>93</v>
      </c>
      <c r="AJ9" s="1">
        <v>81</v>
      </c>
      <c r="AK9" s="1"/>
      <c r="AM9" s="1"/>
      <c r="AO9" s="1"/>
      <c r="BF9" s="4"/>
      <c r="BG9" s="4"/>
      <c r="BH9" s="4"/>
      <c r="BI9" s="4"/>
      <c r="BJ9" s="4"/>
      <c r="BK9" s="4"/>
      <c r="BL9" s="4"/>
      <c r="BM9" s="4"/>
      <c r="BN9" s="4"/>
      <c r="BO9" s="4"/>
      <c r="BP9" s="4"/>
      <c r="BQ9" s="4"/>
      <c r="BR9" s="4"/>
      <c r="BS9" s="4"/>
      <c r="BT9" s="4"/>
      <c r="BU9" s="4"/>
      <c r="BV9" s="4"/>
    </row>
    <row r="10" spans="2:74" x14ac:dyDescent="0.25">
      <c r="C10" s="1" t="s">
        <v>6</v>
      </c>
      <c r="D10" s="1">
        <v>107</v>
      </c>
      <c r="E10" s="1">
        <v>101</v>
      </c>
      <c r="F10" s="1">
        <v>79</v>
      </c>
      <c r="G10" s="1" t="s">
        <v>237</v>
      </c>
      <c r="H10" s="1" t="s">
        <v>237</v>
      </c>
      <c r="I10" s="1">
        <v>100</v>
      </c>
      <c r="J10" s="1">
        <v>190</v>
      </c>
      <c r="K10" s="1" t="s">
        <v>237</v>
      </c>
      <c r="L10" s="1">
        <v>96</v>
      </c>
      <c r="M10" s="1" t="s">
        <v>237</v>
      </c>
      <c r="N10" s="1" t="s">
        <v>237</v>
      </c>
      <c r="O10" s="1">
        <v>53</v>
      </c>
      <c r="P10" s="1">
        <v>54</v>
      </c>
      <c r="Q10" s="1">
        <v>105</v>
      </c>
      <c r="R10" s="1" t="s">
        <v>237</v>
      </c>
      <c r="S10" s="1">
        <v>53</v>
      </c>
      <c r="T10" s="1">
        <v>105</v>
      </c>
      <c r="U10" s="1" t="s">
        <v>237</v>
      </c>
      <c r="V10" s="1" t="s">
        <v>237</v>
      </c>
      <c r="W10" s="1">
        <v>110</v>
      </c>
      <c r="X10" s="1" t="s">
        <v>237</v>
      </c>
      <c r="Y10" s="1">
        <v>150</v>
      </c>
      <c r="Z10" s="1" t="s">
        <v>237</v>
      </c>
      <c r="AA10" s="1">
        <v>125</v>
      </c>
      <c r="AB10" s="1">
        <v>107</v>
      </c>
      <c r="AC10" s="1">
        <v>130</v>
      </c>
      <c r="AD10" s="1">
        <v>90</v>
      </c>
      <c r="AE10" s="1">
        <v>185</v>
      </c>
      <c r="AF10" s="1">
        <v>93</v>
      </c>
      <c r="AG10" s="1">
        <v>142</v>
      </c>
      <c r="AH10" s="1">
        <v>82</v>
      </c>
      <c r="AI10" s="1">
        <v>116</v>
      </c>
      <c r="AJ10" s="1">
        <v>101</v>
      </c>
      <c r="AK10" s="1"/>
      <c r="AM10" s="1"/>
      <c r="AO10" s="1"/>
      <c r="BF10" s="4"/>
      <c r="BG10" s="4"/>
      <c r="BH10" s="4"/>
      <c r="BI10" s="4"/>
      <c r="BJ10" s="4"/>
      <c r="BK10" s="4"/>
      <c r="BL10" s="4"/>
      <c r="BM10" s="4"/>
      <c r="BN10" s="4"/>
      <c r="BO10" s="4"/>
      <c r="BP10" s="4"/>
      <c r="BQ10" s="4"/>
      <c r="BR10" s="4"/>
      <c r="BS10" s="4"/>
      <c r="BT10" s="4"/>
      <c r="BU10" s="4"/>
      <c r="BV10" s="4"/>
    </row>
    <row r="11" spans="2:74" x14ac:dyDescent="0.25">
      <c r="C11" s="1" t="s">
        <v>7</v>
      </c>
      <c r="D11" s="1">
        <v>157</v>
      </c>
      <c r="E11" s="1">
        <v>81</v>
      </c>
      <c r="F11" s="1" t="s">
        <v>237</v>
      </c>
      <c r="G11" s="1" t="s">
        <v>237</v>
      </c>
      <c r="H11" s="1">
        <v>60</v>
      </c>
      <c r="I11" s="1">
        <v>115</v>
      </c>
      <c r="J11" s="1">
        <v>472</v>
      </c>
      <c r="K11" s="1">
        <v>120</v>
      </c>
      <c r="L11" s="1">
        <v>314</v>
      </c>
      <c r="M11" s="1">
        <v>60</v>
      </c>
      <c r="N11" s="1">
        <v>14</v>
      </c>
      <c r="O11" s="1">
        <v>69</v>
      </c>
      <c r="P11" s="1">
        <v>18</v>
      </c>
      <c r="Q11" s="1">
        <v>13</v>
      </c>
      <c r="R11" s="1">
        <v>399</v>
      </c>
      <c r="S11" s="1">
        <v>74</v>
      </c>
      <c r="T11" s="1">
        <v>67</v>
      </c>
      <c r="U11" s="1">
        <v>77</v>
      </c>
      <c r="V11" s="1">
        <v>48</v>
      </c>
      <c r="W11" s="1">
        <v>142</v>
      </c>
      <c r="X11" s="1">
        <v>63</v>
      </c>
      <c r="Y11" s="1">
        <v>196</v>
      </c>
      <c r="Z11" s="1">
        <v>253</v>
      </c>
      <c r="AA11" s="1">
        <v>21</v>
      </c>
      <c r="AB11" s="1">
        <v>93</v>
      </c>
      <c r="AC11" s="1" t="s">
        <v>237</v>
      </c>
      <c r="AD11" s="1">
        <v>25</v>
      </c>
      <c r="AE11" s="1">
        <v>133</v>
      </c>
      <c r="AF11" s="1">
        <v>112</v>
      </c>
      <c r="AG11" s="1">
        <v>385</v>
      </c>
      <c r="AH11" s="1">
        <v>472</v>
      </c>
      <c r="AI11" s="1">
        <v>7</v>
      </c>
      <c r="AJ11" s="1">
        <v>225</v>
      </c>
      <c r="AK11" s="1"/>
      <c r="AM11" s="1"/>
      <c r="AO11" s="1"/>
      <c r="BF11" s="4"/>
      <c r="BG11" s="4"/>
      <c r="BH11" s="4"/>
      <c r="BI11" s="4"/>
      <c r="BJ11" s="4"/>
      <c r="BK11" s="4"/>
      <c r="BL11" s="4"/>
      <c r="BM11" s="4"/>
      <c r="BN11" s="4"/>
      <c r="BO11" s="4"/>
      <c r="BP11" s="4"/>
      <c r="BQ11" s="4"/>
      <c r="BR11" s="4"/>
      <c r="BS11" s="4"/>
      <c r="BT11" s="4"/>
      <c r="BU11" s="4"/>
      <c r="BV11" s="4"/>
    </row>
    <row r="12" spans="2:74" x14ac:dyDescent="0.25">
      <c r="C12" s="1" t="s">
        <v>64</v>
      </c>
      <c r="D12" s="1">
        <v>128</v>
      </c>
      <c r="E12" s="1">
        <v>69</v>
      </c>
      <c r="F12" s="1" t="s">
        <v>237</v>
      </c>
      <c r="G12" s="1" t="s">
        <v>237</v>
      </c>
      <c r="H12" s="1">
        <v>33</v>
      </c>
      <c r="I12" s="1">
        <v>62</v>
      </c>
      <c r="J12" s="1">
        <v>574</v>
      </c>
      <c r="K12" s="1">
        <v>103</v>
      </c>
      <c r="L12" s="1">
        <v>290</v>
      </c>
      <c r="M12" s="1">
        <v>64</v>
      </c>
      <c r="N12" s="1">
        <v>8</v>
      </c>
      <c r="O12" s="1">
        <v>79</v>
      </c>
      <c r="P12" s="1">
        <v>10</v>
      </c>
      <c r="Q12" s="1">
        <v>15</v>
      </c>
      <c r="R12" s="1">
        <v>446</v>
      </c>
      <c r="S12" s="1">
        <v>79</v>
      </c>
      <c r="T12" s="1">
        <v>41</v>
      </c>
      <c r="U12" s="1">
        <v>72</v>
      </c>
      <c r="V12" s="1" t="s">
        <v>237</v>
      </c>
      <c r="W12" s="1">
        <v>133</v>
      </c>
      <c r="X12" s="1">
        <v>67</v>
      </c>
      <c r="Y12" s="1">
        <v>256</v>
      </c>
      <c r="Z12" s="1">
        <v>313</v>
      </c>
      <c r="AA12" s="1">
        <v>18</v>
      </c>
      <c r="AB12" s="1">
        <v>159</v>
      </c>
      <c r="AC12" s="1" t="s">
        <v>237</v>
      </c>
      <c r="AD12" s="1" t="s">
        <v>237</v>
      </c>
      <c r="AE12" s="1">
        <v>67</v>
      </c>
      <c r="AF12" s="1">
        <v>118</v>
      </c>
      <c r="AG12" s="1">
        <v>464</v>
      </c>
      <c r="AH12" s="1">
        <v>244</v>
      </c>
      <c r="AI12" s="1">
        <v>38</v>
      </c>
      <c r="AJ12" s="1">
        <v>195</v>
      </c>
      <c r="AK12" s="1"/>
      <c r="AM12" s="1"/>
      <c r="AO12" s="1"/>
      <c r="BF12" s="4"/>
      <c r="BG12" s="4"/>
      <c r="BH12" s="4"/>
      <c r="BI12" s="4"/>
      <c r="BJ12" s="4"/>
      <c r="BK12" s="4"/>
      <c r="BL12" s="4"/>
      <c r="BM12" s="4"/>
      <c r="BN12" s="4"/>
      <c r="BO12" s="4"/>
      <c r="BP12" s="4"/>
      <c r="BQ12" s="4"/>
      <c r="BR12" s="4"/>
      <c r="BS12" s="4"/>
      <c r="BT12" s="4"/>
      <c r="BU12" s="4"/>
      <c r="BV12" s="4"/>
    </row>
    <row r="13" spans="2:74" x14ac:dyDescent="0.25">
      <c r="C13" s="1" t="s">
        <v>8</v>
      </c>
      <c r="D13" s="1">
        <v>206</v>
      </c>
      <c r="E13" s="1">
        <v>102</v>
      </c>
      <c r="F13" s="1" t="s">
        <v>237</v>
      </c>
      <c r="G13" s="1" t="s">
        <v>237</v>
      </c>
      <c r="H13" s="1">
        <v>72</v>
      </c>
      <c r="I13" s="1">
        <v>68</v>
      </c>
      <c r="J13" s="1">
        <v>363</v>
      </c>
      <c r="K13" s="1">
        <v>131</v>
      </c>
      <c r="L13" s="1">
        <v>202</v>
      </c>
      <c r="M13" s="1">
        <v>59</v>
      </c>
      <c r="N13" s="1">
        <v>31</v>
      </c>
      <c r="O13" s="1">
        <v>62</v>
      </c>
      <c r="P13" s="1">
        <v>30</v>
      </c>
      <c r="Q13" s="1">
        <v>21</v>
      </c>
      <c r="R13" s="1">
        <v>323</v>
      </c>
      <c r="S13" s="1">
        <v>80</v>
      </c>
      <c r="T13" s="1">
        <v>69</v>
      </c>
      <c r="U13" s="1">
        <v>81</v>
      </c>
      <c r="V13" s="1" t="s">
        <v>237</v>
      </c>
      <c r="W13" s="1">
        <v>194</v>
      </c>
      <c r="X13" s="1" t="s">
        <v>237</v>
      </c>
      <c r="Y13" s="1">
        <v>180</v>
      </c>
      <c r="Z13" s="1">
        <v>253</v>
      </c>
      <c r="AA13" s="1">
        <v>51</v>
      </c>
      <c r="AB13" s="1">
        <v>154</v>
      </c>
      <c r="AC13" s="1" t="s">
        <v>237</v>
      </c>
      <c r="AD13" s="1">
        <v>12</v>
      </c>
      <c r="AE13" s="1">
        <v>149</v>
      </c>
      <c r="AF13" s="1">
        <v>141</v>
      </c>
      <c r="AG13" s="1">
        <v>472</v>
      </c>
      <c r="AH13" s="1">
        <v>252</v>
      </c>
      <c r="AI13" s="1">
        <v>64</v>
      </c>
      <c r="AJ13" s="1">
        <v>167</v>
      </c>
      <c r="AK13" s="1"/>
      <c r="AM13" s="1"/>
      <c r="AO13" s="1"/>
      <c r="BF13" s="4"/>
      <c r="BG13" s="4"/>
      <c r="BH13" s="4"/>
      <c r="BI13" s="4"/>
      <c r="BJ13" s="4"/>
      <c r="BK13" s="4"/>
      <c r="BL13" s="4"/>
      <c r="BM13" s="4"/>
      <c r="BN13" s="4"/>
      <c r="BO13" s="4"/>
      <c r="BP13" s="4"/>
      <c r="BQ13" s="4"/>
      <c r="BR13" s="4"/>
      <c r="BS13" s="4"/>
      <c r="BT13" s="4"/>
      <c r="BU13" s="4"/>
      <c r="BV13" s="4"/>
    </row>
    <row r="14" spans="2:74" x14ac:dyDescent="0.25">
      <c r="C14" s="1" t="s">
        <v>9</v>
      </c>
      <c r="D14" s="1">
        <v>72</v>
      </c>
      <c r="E14" s="1">
        <v>124</v>
      </c>
      <c r="F14" s="1">
        <v>57</v>
      </c>
      <c r="G14" s="1" t="s">
        <v>237</v>
      </c>
      <c r="H14" s="1">
        <v>228</v>
      </c>
      <c r="I14" s="1">
        <v>44</v>
      </c>
      <c r="J14" s="1">
        <v>136</v>
      </c>
      <c r="K14" s="1">
        <v>147</v>
      </c>
      <c r="L14" s="1" t="s">
        <v>237</v>
      </c>
      <c r="M14" s="1">
        <v>127</v>
      </c>
      <c r="N14" s="1">
        <v>145</v>
      </c>
      <c r="O14" s="1" t="s">
        <v>237</v>
      </c>
      <c r="P14" s="1">
        <v>178</v>
      </c>
      <c r="Q14" s="1">
        <v>88</v>
      </c>
      <c r="R14" s="1" t="s">
        <v>237</v>
      </c>
      <c r="S14" s="1" t="s">
        <v>237</v>
      </c>
      <c r="T14" s="1">
        <v>164</v>
      </c>
      <c r="U14" s="1">
        <v>130</v>
      </c>
      <c r="V14" s="1">
        <v>76</v>
      </c>
      <c r="W14" s="1">
        <v>125</v>
      </c>
      <c r="X14" s="1">
        <v>217</v>
      </c>
      <c r="Y14" s="1">
        <v>86</v>
      </c>
      <c r="Z14" s="1">
        <v>68</v>
      </c>
      <c r="AA14" s="1">
        <v>91</v>
      </c>
      <c r="AB14" s="1">
        <v>74</v>
      </c>
      <c r="AC14" s="1">
        <v>401</v>
      </c>
      <c r="AD14" s="1">
        <v>89</v>
      </c>
      <c r="AE14" s="1">
        <v>110</v>
      </c>
      <c r="AF14" s="1">
        <v>94</v>
      </c>
      <c r="AG14" s="1">
        <v>67</v>
      </c>
      <c r="AH14" s="1">
        <v>102</v>
      </c>
      <c r="AI14" s="1" t="s">
        <v>237</v>
      </c>
      <c r="AJ14" s="1" t="s">
        <v>237</v>
      </c>
      <c r="AK14" s="1"/>
      <c r="AM14" s="1"/>
      <c r="AO14" s="1"/>
      <c r="BF14" s="4"/>
      <c r="BG14" s="4"/>
      <c r="BH14" s="4"/>
      <c r="BI14" s="4"/>
      <c r="BJ14" s="4"/>
      <c r="BK14" s="4"/>
      <c r="BL14" s="4"/>
      <c r="BM14" s="4"/>
      <c r="BN14" s="4"/>
      <c r="BO14" s="4"/>
      <c r="BP14" s="4"/>
      <c r="BQ14" s="4"/>
      <c r="BR14" s="4"/>
      <c r="BS14" s="4"/>
      <c r="BT14" s="4"/>
      <c r="BU14" s="4"/>
      <c r="BV14" s="4"/>
    </row>
    <row r="15" spans="2:74" x14ac:dyDescent="0.25">
      <c r="C15" t="s">
        <v>60</v>
      </c>
      <c r="D15" s="1">
        <v>95</v>
      </c>
      <c r="E15" s="1">
        <v>110</v>
      </c>
      <c r="F15" s="1">
        <v>116</v>
      </c>
      <c r="G15" s="1" t="s">
        <v>237</v>
      </c>
      <c r="H15" s="1">
        <v>98</v>
      </c>
      <c r="I15" s="1">
        <v>104</v>
      </c>
      <c r="J15" s="1">
        <v>109</v>
      </c>
      <c r="K15" s="1">
        <v>101</v>
      </c>
      <c r="L15" s="1" t="s">
        <v>237</v>
      </c>
      <c r="M15" s="1">
        <v>101</v>
      </c>
      <c r="N15" s="1" t="s">
        <v>237</v>
      </c>
      <c r="O15" s="1">
        <v>93</v>
      </c>
      <c r="P15" s="1">
        <v>88</v>
      </c>
      <c r="Q15" s="1">
        <v>110</v>
      </c>
      <c r="R15" s="1" t="s">
        <v>237</v>
      </c>
      <c r="S15" s="1" t="s">
        <v>237</v>
      </c>
      <c r="T15" s="1">
        <v>90</v>
      </c>
      <c r="U15" s="1">
        <v>97</v>
      </c>
      <c r="V15" s="1">
        <v>107</v>
      </c>
      <c r="W15" s="1">
        <v>97</v>
      </c>
      <c r="X15" s="1">
        <v>122</v>
      </c>
      <c r="Y15" s="1">
        <v>110</v>
      </c>
      <c r="Z15" s="1">
        <v>121</v>
      </c>
      <c r="AA15" s="1">
        <v>105</v>
      </c>
      <c r="AB15" s="1">
        <v>103</v>
      </c>
      <c r="AC15" s="1">
        <v>101</v>
      </c>
      <c r="AD15" s="1">
        <v>111</v>
      </c>
      <c r="AE15" s="1">
        <v>89</v>
      </c>
      <c r="AF15" s="1">
        <v>103</v>
      </c>
      <c r="AG15" s="1">
        <v>108</v>
      </c>
      <c r="AH15" s="1">
        <v>101</v>
      </c>
      <c r="AI15" s="1" t="s">
        <v>237</v>
      </c>
      <c r="AJ15" s="1">
        <v>103</v>
      </c>
      <c r="AK15" s="1"/>
      <c r="AM15" s="1"/>
      <c r="AO15" s="1"/>
      <c r="BF15" s="4"/>
      <c r="BG15" s="4"/>
      <c r="BH15" s="4"/>
      <c r="BI15" s="4"/>
      <c r="BJ15" s="4"/>
      <c r="BK15" s="4"/>
      <c r="BL15" s="4"/>
      <c r="BM15" s="4"/>
      <c r="BN15" s="4"/>
      <c r="BO15" s="4"/>
      <c r="BP15" s="4"/>
      <c r="BQ15" s="4"/>
      <c r="BR15" s="4"/>
      <c r="BS15" s="4"/>
      <c r="BT15" s="4"/>
      <c r="BU15" s="4"/>
      <c r="BV15" s="4"/>
    </row>
    <row r="16" spans="2:74" x14ac:dyDescent="0.25">
      <c r="B16" s="6" t="s">
        <v>17</v>
      </c>
      <c r="C16" s="1"/>
      <c r="D16" s="1" t="s">
        <v>237</v>
      </c>
      <c r="E16" s="1" t="s">
        <v>237</v>
      </c>
      <c r="F16" s="1" t="s">
        <v>237</v>
      </c>
      <c r="G16" s="1" t="s">
        <v>237</v>
      </c>
      <c r="H16" s="1" t="s">
        <v>237</v>
      </c>
      <c r="I16" s="1" t="s">
        <v>237</v>
      </c>
      <c r="J16" s="1" t="s">
        <v>237</v>
      </c>
      <c r="K16" s="1" t="s">
        <v>237</v>
      </c>
      <c r="L16" s="1" t="s">
        <v>237</v>
      </c>
      <c r="M16" s="1" t="s">
        <v>237</v>
      </c>
      <c r="N16" s="1" t="s">
        <v>237</v>
      </c>
      <c r="O16" s="1" t="s">
        <v>237</v>
      </c>
      <c r="P16" s="1" t="s">
        <v>237</v>
      </c>
      <c r="Q16" s="1" t="s">
        <v>237</v>
      </c>
      <c r="R16" s="1" t="s">
        <v>237</v>
      </c>
      <c r="S16" s="1" t="s">
        <v>237</v>
      </c>
      <c r="T16" s="1" t="s">
        <v>237</v>
      </c>
      <c r="U16" s="1" t="s">
        <v>237</v>
      </c>
      <c r="V16" s="1" t="s">
        <v>237</v>
      </c>
      <c r="W16" s="1" t="s">
        <v>237</v>
      </c>
      <c r="X16" s="1" t="s">
        <v>237</v>
      </c>
      <c r="Y16" s="1" t="s">
        <v>237</v>
      </c>
      <c r="Z16" s="1" t="s">
        <v>237</v>
      </c>
      <c r="AA16" s="1" t="s">
        <v>237</v>
      </c>
      <c r="AB16" s="1" t="s">
        <v>237</v>
      </c>
      <c r="AC16" s="1" t="s">
        <v>237</v>
      </c>
      <c r="AD16" s="1" t="s">
        <v>237</v>
      </c>
      <c r="AE16" s="1" t="s">
        <v>237</v>
      </c>
      <c r="AF16" s="1" t="s">
        <v>237</v>
      </c>
      <c r="AG16" s="1" t="s">
        <v>237</v>
      </c>
      <c r="AH16" s="1" t="s">
        <v>237</v>
      </c>
      <c r="AI16" s="1" t="s">
        <v>237</v>
      </c>
      <c r="AJ16" s="1" t="s">
        <v>237</v>
      </c>
      <c r="AK16" s="1"/>
      <c r="AM16" s="1"/>
      <c r="AO16" s="1"/>
      <c r="BF16" s="4"/>
      <c r="BG16" s="4"/>
      <c r="BH16" s="4"/>
      <c r="BI16" s="4"/>
      <c r="BJ16" s="4"/>
      <c r="BK16" s="4"/>
      <c r="BL16" s="4"/>
      <c r="BM16" s="4"/>
      <c r="BN16" s="4"/>
      <c r="BO16" s="4"/>
      <c r="BP16" s="4"/>
      <c r="BQ16" s="4"/>
      <c r="BR16" s="4"/>
      <c r="BS16" s="4"/>
      <c r="BT16" s="4"/>
      <c r="BU16" s="4"/>
      <c r="BV16" s="4"/>
    </row>
    <row r="17" spans="2:74" x14ac:dyDescent="0.25">
      <c r="C17" s="1" t="s">
        <v>61</v>
      </c>
      <c r="D17" s="1">
        <v>146</v>
      </c>
      <c r="E17" s="1" t="s">
        <v>237</v>
      </c>
      <c r="F17" s="1">
        <v>79</v>
      </c>
      <c r="G17" s="1" t="s">
        <v>237</v>
      </c>
      <c r="H17" s="1">
        <v>48</v>
      </c>
      <c r="I17" s="1">
        <v>112</v>
      </c>
      <c r="J17" s="1" t="s">
        <v>237</v>
      </c>
      <c r="K17" s="1">
        <v>117</v>
      </c>
      <c r="L17" s="1">
        <v>186</v>
      </c>
      <c r="M17" s="1" t="s">
        <v>237</v>
      </c>
      <c r="N17" s="1" t="s">
        <v>237</v>
      </c>
      <c r="O17" s="1">
        <v>86</v>
      </c>
      <c r="P17" s="1" t="s">
        <v>237</v>
      </c>
      <c r="Q17" s="1">
        <v>45</v>
      </c>
      <c r="R17" s="1" t="s">
        <v>237</v>
      </c>
      <c r="S17" s="1" t="s">
        <v>237</v>
      </c>
      <c r="T17" s="1" t="s">
        <v>237</v>
      </c>
      <c r="U17" s="1">
        <v>60</v>
      </c>
      <c r="V17" s="1">
        <v>48</v>
      </c>
      <c r="W17" s="1">
        <v>83</v>
      </c>
      <c r="X17" s="1">
        <v>66</v>
      </c>
      <c r="Y17" s="1">
        <v>118</v>
      </c>
      <c r="Z17" s="1" t="s">
        <v>237</v>
      </c>
      <c r="AA17" s="1">
        <v>78</v>
      </c>
      <c r="AB17" s="1" t="s">
        <v>237</v>
      </c>
      <c r="AC17" s="1" t="s">
        <v>237</v>
      </c>
      <c r="AD17" s="1">
        <v>108</v>
      </c>
      <c r="AE17" s="1" t="s">
        <v>237</v>
      </c>
      <c r="AF17" s="1" t="s">
        <v>237</v>
      </c>
      <c r="AG17" s="1">
        <v>132</v>
      </c>
      <c r="AH17" s="1">
        <v>89</v>
      </c>
      <c r="AI17" s="1">
        <v>57</v>
      </c>
      <c r="AJ17" s="1" t="s">
        <v>237</v>
      </c>
      <c r="AK17" s="1"/>
      <c r="AM17" s="1"/>
      <c r="AO17" s="1"/>
      <c r="BF17" s="4"/>
      <c r="BG17" s="4"/>
      <c r="BH17" s="4"/>
      <c r="BI17" s="4"/>
      <c r="BJ17" s="4"/>
      <c r="BK17" s="4"/>
      <c r="BL17" s="4"/>
      <c r="BM17" s="4"/>
      <c r="BN17" s="4"/>
      <c r="BO17" s="4"/>
      <c r="BP17" s="4"/>
      <c r="BQ17" s="4"/>
      <c r="BR17" s="4"/>
      <c r="BS17" s="4"/>
      <c r="BT17" s="4"/>
      <c r="BU17" s="4"/>
      <c r="BV17" s="4"/>
    </row>
    <row r="18" spans="2:74" x14ac:dyDescent="0.25">
      <c r="C18" s="1" t="s">
        <v>62</v>
      </c>
      <c r="D18" s="1" t="s">
        <v>237</v>
      </c>
      <c r="E18" s="1">
        <v>113</v>
      </c>
      <c r="F18" s="1">
        <v>36</v>
      </c>
      <c r="G18" s="1" t="s">
        <v>237</v>
      </c>
      <c r="H18" s="1">
        <v>183</v>
      </c>
      <c r="I18" s="1">
        <v>60</v>
      </c>
      <c r="J18" s="1" t="s">
        <v>237</v>
      </c>
      <c r="K18" s="1">
        <v>77</v>
      </c>
      <c r="L18" s="1">
        <v>102</v>
      </c>
      <c r="M18" s="1">
        <v>173</v>
      </c>
      <c r="N18" s="1" t="s">
        <v>237</v>
      </c>
      <c r="O18" s="1">
        <v>92</v>
      </c>
      <c r="P18" s="1" t="s">
        <v>237</v>
      </c>
      <c r="Q18" s="1">
        <v>40</v>
      </c>
      <c r="R18" s="1" t="s">
        <v>237</v>
      </c>
      <c r="S18" s="1" t="s">
        <v>237</v>
      </c>
      <c r="T18" s="1" t="s">
        <v>237</v>
      </c>
      <c r="U18" s="1">
        <v>41</v>
      </c>
      <c r="V18" s="1">
        <v>43</v>
      </c>
      <c r="W18" s="1">
        <v>183</v>
      </c>
      <c r="X18" s="1" t="s">
        <v>237</v>
      </c>
      <c r="Y18" s="1">
        <v>105</v>
      </c>
      <c r="Z18" s="1" t="s">
        <v>237</v>
      </c>
      <c r="AA18" s="1">
        <v>46</v>
      </c>
      <c r="AB18" s="1" t="s">
        <v>237</v>
      </c>
      <c r="AC18" s="1" t="s">
        <v>237</v>
      </c>
      <c r="AD18" s="1">
        <v>49</v>
      </c>
      <c r="AE18" s="1" t="s">
        <v>237</v>
      </c>
      <c r="AF18" s="1" t="s">
        <v>237</v>
      </c>
      <c r="AG18" s="1">
        <v>136</v>
      </c>
      <c r="AH18" s="1">
        <v>103</v>
      </c>
      <c r="AI18" s="1">
        <v>25</v>
      </c>
      <c r="AJ18" s="1" t="s">
        <v>237</v>
      </c>
      <c r="AK18" s="1"/>
      <c r="AM18" s="1"/>
      <c r="AO18" s="1"/>
      <c r="BF18" s="4"/>
      <c r="BG18" s="4"/>
      <c r="BH18" s="4"/>
      <c r="BI18" s="4"/>
      <c r="BJ18" s="4"/>
      <c r="BK18" s="4"/>
      <c r="BL18" s="4"/>
      <c r="BM18" s="4"/>
      <c r="BN18" s="4"/>
      <c r="BO18" s="4"/>
      <c r="BP18" s="4"/>
      <c r="BQ18" s="4"/>
      <c r="BR18" s="4"/>
      <c r="BS18" s="4"/>
      <c r="BT18" s="4"/>
      <c r="BU18" s="4"/>
      <c r="BV18" s="4"/>
    </row>
    <row r="19" spans="2:74" x14ac:dyDescent="0.25">
      <c r="C19" s="1" t="s">
        <v>51</v>
      </c>
      <c r="D19" s="1">
        <v>100</v>
      </c>
      <c r="E19" s="1">
        <v>108</v>
      </c>
      <c r="F19" s="1">
        <v>75</v>
      </c>
      <c r="G19" s="1">
        <v>50</v>
      </c>
      <c r="H19" s="1">
        <v>138</v>
      </c>
      <c r="I19" s="1">
        <v>75</v>
      </c>
      <c r="J19" s="1" t="s">
        <v>237</v>
      </c>
      <c r="K19" s="1">
        <v>63</v>
      </c>
      <c r="L19" s="1">
        <v>100</v>
      </c>
      <c r="M19" s="1">
        <v>200</v>
      </c>
      <c r="N19" s="1" t="s">
        <v>237</v>
      </c>
      <c r="O19" s="1">
        <v>100</v>
      </c>
      <c r="P19" s="1" t="s">
        <v>237</v>
      </c>
      <c r="Q19" s="1">
        <v>163</v>
      </c>
      <c r="R19" s="1" t="s">
        <v>237</v>
      </c>
      <c r="S19" s="1" t="s">
        <v>237</v>
      </c>
      <c r="T19" s="1">
        <v>50</v>
      </c>
      <c r="U19" s="1">
        <v>50</v>
      </c>
      <c r="V19" s="1">
        <v>63</v>
      </c>
      <c r="W19" s="1">
        <v>75</v>
      </c>
      <c r="X19" s="1">
        <v>175</v>
      </c>
      <c r="Y19" s="1">
        <v>150</v>
      </c>
      <c r="Z19" s="1" t="s">
        <v>237</v>
      </c>
      <c r="AA19" s="1">
        <v>63</v>
      </c>
      <c r="AB19" s="1">
        <v>88</v>
      </c>
      <c r="AC19" s="1">
        <v>50</v>
      </c>
      <c r="AD19" s="1">
        <v>113</v>
      </c>
      <c r="AE19" s="1">
        <v>75</v>
      </c>
      <c r="AF19" s="1">
        <v>100</v>
      </c>
      <c r="AG19" s="1">
        <v>113</v>
      </c>
      <c r="AH19" s="1" t="s">
        <v>237</v>
      </c>
      <c r="AI19" s="1" t="s">
        <v>237</v>
      </c>
      <c r="AJ19" s="1">
        <v>88</v>
      </c>
      <c r="AK19" s="1"/>
      <c r="AM19" s="1"/>
      <c r="AO19" s="1"/>
      <c r="BF19" s="4"/>
      <c r="BG19" s="4"/>
      <c r="BH19" s="4"/>
      <c r="BI19" s="4"/>
      <c r="BJ19" s="4"/>
      <c r="BK19" s="4"/>
      <c r="BL19" s="4"/>
      <c r="BM19" s="4"/>
      <c r="BN19" s="4"/>
      <c r="BO19" s="4"/>
      <c r="BP19" s="4"/>
      <c r="BQ19" s="4"/>
      <c r="BR19" s="4"/>
      <c r="BS19" s="4"/>
      <c r="BT19" s="4"/>
      <c r="BU19" s="4"/>
      <c r="BV19" s="4"/>
    </row>
    <row r="20" spans="2:74" x14ac:dyDescent="0.25">
      <c r="C20" s="1" t="s">
        <v>10</v>
      </c>
      <c r="D20" s="1">
        <v>100</v>
      </c>
      <c r="E20" s="1">
        <v>65</v>
      </c>
      <c r="F20" s="1">
        <v>117</v>
      </c>
      <c r="G20" s="1">
        <v>108</v>
      </c>
      <c r="H20" s="1">
        <v>92</v>
      </c>
      <c r="I20" s="1">
        <v>108</v>
      </c>
      <c r="J20" s="1" t="s">
        <v>237</v>
      </c>
      <c r="K20" s="1" t="s">
        <v>237</v>
      </c>
      <c r="L20" s="1" t="s">
        <v>237</v>
      </c>
      <c r="M20" s="1">
        <v>108</v>
      </c>
      <c r="N20" s="1" t="s">
        <v>237</v>
      </c>
      <c r="O20" s="1">
        <v>33</v>
      </c>
      <c r="P20" s="1" t="s">
        <v>237</v>
      </c>
      <c r="Q20" s="1">
        <v>67</v>
      </c>
      <c r="R20" s="1">
        <v>58</v>
      </c>
      <c r="S20" s="1">
        <v>83</v>
      </c>
      <c r="T20" s="1">
        <v>117</v>
      </c>
      <c r="U20" s="1">
        <v>100</v>
      </c>
      <c r="V20" s="1">
        <v>67</v>
      </c>
      <c r="W20" s="1">
        <v>167</v>
      </c>
      <c r="X20" s="1">
        <v>83</v>
      </c>
      <c r="Y20" s="1" t="s">
        <v>237</v>
      </c>
      <c r="Z20" s="1">
        <v>42</v>
      </c>
      <c r="AA20" s="1">
        <v>133</v>
      </c>
      <c r="AB20" s="1">
        <v>83</v>
      </c>
      <c r="AC20" s="1">
        <v>158</v>
      </c>
      <c r="AD20" s="1">
        <v>133</v>
      </c>
      <c r="AE20" s="1">
        <v>33</v>
      </c>
      <c r="AF20" s="1" t="s">
        <v>237</v>
      </c>
      <c r="AG20" s="1">
        <v>100</v>
      </c>
      <c r="AH20" s="1" t="s">
        <v>237</v>
      </c>
      <c r="AI20" s="1">
        <v>83</v>
      </c>
      <c r="AJ20" s="1" t="s">
        <v>237</v>
      </c>
      <c r="AK20" s="1"/>
      <c r="AM20" s="1"/>
      <c r="AO20" s="1"/>
      <c r="BF20" s="4"/>
      <c r="BG20" s="4"/>
      <c r="BH20" s="4"/>
      <c r="BI20" s="4"/>
      <c r="BJ20" s="4"/>
      <c r="BK20" s="4"/>
      <c r="BL20" s="4"/>
      <c r="BM20" s="4"/>
      <c r="BN20" s="4"/>
      <c r="BO20" s="4"/>
      <c r="BP20" s="4"/>
      <c r="BQ20" s="4"/>
      <c r="BR20" s="4"/>
      <c r="BS20" s="4"/>
      <c r="BT20" s="4"/>
      <c r="BU20" s="4"/>
      <c r="BV20" s="4"/>
    </row>
    <row r="21" spans="2:74" x14ac:dyDescent="0.25">
      <c r="C21" s="1" t="s">
        <v>19</v>
      </c>
      <c r="D21" s="1" t="s">
        <v>237</v>
      </c>
      <c r="E21" s="1">
        <v>229</v>
      </c>
      <c r="F21" s="1">
        <v>149</v>
      </c>
      <c r="G21" s="1" t="s">
        <v>237</v>
      </c>
      <c r="H21" s="1">
        <v>210</v>
      </c>
      <c r="I21" s="1">
        <v>124</v>
      </c>
      <c r="J21" s="1">
        <v>67</v>
      </c>
      <c r="K21" s="1">
        <v>155</v>
      </c>
      <c r="L21" s="1">
        <v>99</v>
      </c>
      <c r="M21" s="1">
        <v>94</v>
      </c>
      <c r="N21" s="1">
        <v>120</v>
      </c>
      <c r="O21" s="1">
        <v>106</v>
      </c>
      <c r="P21" s="1" t="s">
        <v>237</v>
      </c>
      <c r="Q21" s="1">
        <v>121</v>
      </c>
      <c r="R21" s="1" t="s">
        <v>237</v>
      </c>
      <c r="S21" s="1" t="s">
        <v>237</v>
      </c>
      <c r="T21" s="1" t="s">
        <v>237</v>
      </c>
      <c r="U21" s="1">
        <v>128</v>
      </c>
      <c r="V21" s="1">
        <v>99</v>
      </c>
      <c r="W21" s="1">
        <v>90</v>
      </c>
      <c r="X21" s="1" t="s">
        <v>237</v>
      </c>
      <c r="Y21" s="1">
        <v>60</v>
      </c>
      <c r="Z21" s="1">
        <v>120</v>
      </c>
      <c r="AA21" s="1">
        <v>136</v>
      </c>
      <c r="AB21" s="1" t="s">
        <v>237</v>
      </c>
      <c r="AC21" s="1" t="s">
        <v>237</v>
      </c>
      <c r="AD21" s="1">
        <v>106</v>
      </c>
      <c r="AE21" s="1">
        <v>115</v>
      </c>
      <c r="AF21" s="1">
        <v>91</v>
      </c>
      <c r="AG21" s="1">
        <v>111</v>
      </c>
      <c r="AH21" s="1">
        <v>89</v>
      </c>
      <c r="AI21" s="1">
        <v>186</v>
      </c>
      <c r="AJ21" s="1" t="s">
        <v>237</v>
      </c>
      <c r="AK21" s="1"/>
      <c r="AM21" s="1"/>
      <c r="AO21" s="1"/>
      <c r="BF21" s="4"/>
      <c r="BG21" s="4"/>
      <c r="BH21" s="4"/>
      <c r="BI21" s="4"/>
      <c r="BJ21" s="4"/>
      <c r="BK21" s="4"/>
      <c r="BL21" s="4"/>
      <c r="BM21" s="4"/>
      <c r="BN21" s="4"/>
      <c r="BO21" s="4"/>
      <c r="BP21" s="4"/>
      <c r="BQ21" s="4"/>
      <c r="BR21" s="4"/>
      <c r="BS21" s="4"/>
      <c r="BT21" s="4"/>
      <c r="BU21" s="4"/>
      <c r="BV21" s="4"/>
    </row>
    <row r="22" spans="2:74" x14ac:dyDescent="0.25">
      <c r="C22" s="1" t="s">
        <v>53</v>
      </c>
      <c r="D22" s="1">
        <v>71</v>
      </c>
      <c r="E22" s="1">
        <v>145</v>
      </c>
      <c r="F22" s="1">
        <v>18</v>
      </c>
      <c r="G22" s="1">
        <v>102</v>
      </c>
      <c r="H22" s="1">
        <v>154</v>
      </c>
      <c r="I22" s="1">
        <v>38</v>
      </c>
      <c r="J22" s="1">
        <v>70</v>
      </c>
      <c r="K22" s="1">
        <v>144</v>
      </c>
      <c r="L22" s="1">
        <v>19</v>
      </c>
      <c r="M22" s="1">
        <v>195</v>
      </c>
      <c r="N22" s="1">
        <v>11</v>
      </c>
      <c r="O22" s="1">
        <v>116</v>
      </c>
      <c r="P22" s="1">
        <v>122</v>
      </c>
      <c r="Q22" s="1">
        <v>12</v>
      </c>
      <c r="R22" s="1">
        <v>29</v>
      </c>
      <c r="S22" s="1">
        <v>204</v>
      </c>
      <c r="T22" s="1">
        <v>3</v>
      </c>
      <c r="U22" s="1" t="s">
        <v>237</v>
      </c>
      <c r="V22" s="1">
        <v>147</v>
      </c>
      <c r="W22" s="1">
        <v>136</v>
      </c>
      <c r="X22" s="1" t="s">
        <v>237</v>
      </c>
      <c r="Y22" s="1">
        <v>33</v>
      </c>
      <c r="Z22" s="1">
        <v>33</v>
      </c>
      <c r="AA22" s="1" t="s">
        <v>237</v>
      </c>
      <c r="AB22" s="1">
        <v>17</v>
      </c>
      <c r="AC22" s="1">
        <v>20</v>
      </c>
      <c r="AD22" s="1">
        <v>17</v>
      </c>
      <c r="AE22" s="1">
        <v>174</v>
      </c>
      <c r="AF22" s="1">
        <v>154</v>
      </c>
      <c r="AG22" s="1">
        <v>101</v>
      </c>
      <c r="AH22" s="1">
        <v>119</v>
      </c>
      <c r="AI22" s="1" t="s">
        <v>237</v>
      </c>
      <c r="AJ22" s="1">
        <v>193</v>
      </c>
      <c r="AK22" s="1"/>
      <c r="AM22" s="1"/>
      <c r="AO22" s="1"/>
      <c r="BF22" s="4"/>
      <c r="BG22" s="4"/>
      <c r="BH22" s="4"/>
      <c r="BI22" s="4"/>
      <c r="BJ22" s="4"/>
      <c r="BK22" s="4"/>
      <c r="BL22" s="4"/>
      <c r="BM22" s="4"/>
      <c r="BN22" s="4"/>
      <c r="BO22" s="4"/>
      <c r="BP22" s="4"/>
      <c r="BQ22" s="4"/>
      <c r="BR22" s="4"/>
      <c r="BS22" s="4"/>
      <c r="BT22" s="4"/>
      <c r="BU22" s="4"/>
      <c r="BV22" s="4"/>
    </row>
    <row r="23" spans="2:74" x14ac:dyDescent="0.25">
      <c r="C23" s="1" t="s">
        <v>11</v>
      </c>
      <c r="D23" s="1">
        <v>143</v>
      </c>
      <c r="E23" s="1">
        <v>107</v>
      </c>
      <c r="F23" s="1">
        <v>82</v>
      </c>
      <c r="G23" s="1">
        <v>131</v>
      </c>
      <c r="H23" s="1">
        <v>219</v>
      </c>
      <c r="I23" s="1">
        <v>114</v>
      </c>
      <c r="J23" s="1">
        <v>71</v>
      </c>
      <c r="K23" s="1">
        <v>127</v>
      </c>
      <c r="L23" s="1">
        <v>84</v>
      </c>
      <c r="M23" s="1">
        <v>145</v>
      </c>
      <c r="N23" s="1" t="s">
        <v>237</v>
      </c>
      <c r="O23" s="1" t="s">
        <v>237</v>
      </c>
      <c r="P23" s="1" t="s">
        <v>237</v>
      </c>
      <c r="Q23" s="1">
        <v>91</v>
      </c>
      <c r="R23" s="1" t="s">
        <v>237</v>
      </c>
      <c r="S23" s="1" t="s">
        <v>237</v>
      </c>
      <c r="T23" s="1">
        <v>77</v>
      </c>
      <c r="U23" s="1">
        <v>86</v>
      </c>
      <c r="V23" s="1">
        <v>146</v>
      </c>
      <c r="W23" s="1">
        <v>164</v>
      </c>
      <c r="X23" s="1">
        <v>89</v>
      </c>
      <c r="Y23" s="1">
        <v>94</v>
      </c>
      <c r="Z23" s="1">
        <v>141</v>
      </c>
      <c r="AA23" s="1">
        <v>134</v>
      </c>
      <c r="AB23" s="1">
        <v>137</v>
      </c>
      <c r="AC23" s="1">
        <v>88</v>
      </c>
      <c r="AD23" s="1">
        <v>148</v>
      </c>
      <c r="AE23" s="1">
        <v>107</v>
      </c>
      <c r="AF23" s="1">
        <v>57</v>
      </c>
      <c r="AG23" s="1">
        <v>57</v>
      </c>
      <c r="AH23" s="1" t="s">
        <v>237</v>
      </c>
      <c r="AI23" s="1">
        <v>101</v>
      </c>
      <c r="AJ23" s="1" t="s">
        <v>237</v>
      </c>
      <c r="AK23" s="1"/>
      <c r="AM23" s="1"/>
      <c r="AO23" s="1"/>
      <c r="BF23" s="4"/>
      <c r="BG23" s="4"/>
      <c r="BH23" s="4"/>
      <c r="BI23" s="4"/>
      <c r="BJ23" s="4"/>
      <c r="BK23" s="4"/>
      <c r="BL23" s="4"/>
      <c r="BM23" s="4"/>
      <c r="BN23" s="4"/>
      <c r="BO23" s="4"/>
      <c r="BP23" s="4"/>
      <c r="BQ23" s="4"/>
      <c r="BR23" s="4"/>
      <c r="BS23" s="4"/>
      <c r="BT23" s="4"/>
      <c r="BU23" s="4"/>
      <c r="BV23" s="4"/>
    </row>
    <row r="24" spans="2:74" x14ac:dyDescent="0.25">
      <c r="C24" s="1" t="s">
        <v>54</v>
      </c>
      <c r="D24" s="1">
        <v>111</v>
      </c>
      <c r="E24" s="1">
        <v>199</v>
      </c>
      <c r="F24" s="1">
        <v>102</v>
      </c>
      <c r="G24" s="1" t="s">
        <v>237</v>
      </c>
      <c r="H24" s="1">
        <v>111</v>
      </c>
      <c r="I24" s="1">
        <v>100</v>
      </c>
      <c r="J24" s="1">
        <v>112</v>
      </c>
      <c r="K24" s="1">
        <v>85</v>
      </c>
      <c r="L24" s="1">
        <v>99</v>
      </c>
      <c r="M24" s="1">
        <v>97</v>
      </c>
      <c r="N24" s="1" t="s">
        <v>237</v>
      </c>
      <c r="O24" s="1">
        <v>106</v>
      </c>
      <c r="P24" s="1">
        <v>100</v>
      </c>
      <c r="Q24" s="1">
        <v>93</v>
      </c>
      <c r="R24" s="1">
        <v>101</v>
      </c>
      <c r="S24" s="1">
        <v>91</v>
      </c>
      <c r="T24" s="1">
        <v>94</v>
      </c>
      <c r="U24" s="1">
        <v>92</v>
      </c>
      <c r="V24" s="1">
        <v>91</v>
      </c>
      <c r="W24" s="1">
        <v>114</v>
      </c>
      <c r="X24" s="1">
        <v>113</v>
      </c>
      <c r="Y24" s="1">
        <v>115</v>
      </c>
      <c r="Z24" s="1" t="s">
        <v>237</v>
      </c>
      <c r="AA24" s="1">
        <v>93</v>
      </c>
      <c r="AB24" s="1">
        <v>106</v>
      </c>
      <c r="AC24" s="1">
        <v>104</v>
      </c>
      <c r="AD24" s="1">
        <v>94</v>
      </c>
      <c r="AE24" s="1">
        <v>109</v>
      </c>
      <c r="AF24" s="1">
        <v>91</v>
      </c>
      <c r="AG24" s="1">
        <v>107</v>
      </c>
      <c r="AH24" s="1">
        <v>109</v>
      </c>
      <c r="AI24" s="1">
        <v>81</v>
      </c>
      <c r="AJ24" s="1">
        <v>99</v>
      </c>
      <c r="AK24" s="1"/>
      <c r="AM24" s="1"/>
      <c r="AO24" s="1"/>
      <c r="BF24" s="4"/>
      <c r="BG24" s="4"/>
      <c r="BH24" s="4"/>
      <c r="BI24" s="4"/>
      <c r="BJ24" s="4"/>
      <c r="BK24" s="4"/>
      <c r="BL24" s="4"/>
      <c r="BM24" s="4"/>
      <c r="BN24" s="4"/>
      <c r="BO24" s="4"/>
      <c r="BP24" s="4"/>
      <c r="BQ24" s="4"/>
      <c r="BR24" s="4"/>
      <c r="BS24" s="4"/>
      <c r="BT24" s="4"/>
      <c r="BU24" s="4"/>
      <c r="BV24" s="4"/>
    </row>
    <row r="25" spans="2:74" x14ac:dyDescent="0.25">
      <c r="C25" s="1" t="s">
        <v>12</v>
      </c>
      <c r="D25" s="1">
        <v>91</v>
      </c>
      <c r="E25" s="1">
        <v>154</v>
      </c>
      <c r="F25" s="1">
        <v>141</v>
      </c>
      <c r="G25" s="1" t="s">
        <v>237</v>
      </c>
      <c r="H25" s="1">
        <v>75</v>
      </c>
      <c r="I25" s="1">
        <v>190</v>
      </c>
      <c r="J25" s="1">
        <v>108</v>
      </c>
      <c r="K25" s="1">
        <v>0</v>
      </c>
      <c r="L25" s="1">
        <v>54</v>
      </c>
      <c r="M25" s="1">
        <v>11</v>
      </c>
      <c r="N25" s="1" t="s">
        <v>237</v>
      </c>
      <c r="O25" s="1">
        <v>469</v>
      </c>
      <c r="P25" s="1">
        <v>83</v>
      </c>
      <c r="Q25" s="1">
        <v>113</v>
      </c>
      <c r="R25" s="1">
        <v>20</v>
      </c>
      <c r="S25" s="1">
        <v>33</v>
      </c>
      <c r="T25" s="1">
        <v>139</v>
      </c>
      <c r="U25" s="1">
        <v>193</v>
      </c>
      <c r="V25" s="1">
        <v>225</v>
      </c>
      <c r="W25" s="1">
        <v>152</v>
      </c>
      <c r="X25" s="1">
        <v>0</v>
      </c>
      <c r="Y25" s="1">
        <v>84</v>
      </c>
      <c r="Z25" s="1" t="s">
        <v>237</v>
      </c>
      <c r="AA25" s="1">
        <v>86</v>
      </c>
      <c r="AB25" s="1">
        <v>0</v>
      </c>
      <c r="AC25" s="1">
        <v>74</v>
      </c>
      <c r="AD25" s="1">
        <v>68</v>
      </c>
      <c r="AE25" s="1">
        <v>218</v>
      </c>
      <c r="AF25" s="1">
        <v>59</v>
      </c>
      <c r="AG25" s="1">
        <v>67</v>
      </c>
      <c r="AH25" s="1">
        <v>128</v>
      </c>
      <c r="AI25" s="1">
        <v>200</v>
      </c>
      <c r="AJ25" s="1">
        <v>0</v>
      </c>
      <c r="AK25" s="1"/>
      <c r="AM25" s="1"/>
      <c r="AO25" s="1"/>
      <c r="BF25" s="4"/>
      <c r="BG25" s="4"/>
      <c r="BH25" s="4"/>
      <c r="BI25" s="4"/>
      <c r="BJ25" s="4"/>
      <c r="BK25" s="4"/>
      <c r="BL25" s="4"/>
      <c r="BM25" s="4"/>
      <c r="BN25" s="4"/>
      <c r="BO25" s="4"/>
      <c r="BP25" s="4"/>
      <c r="BQ25" s="4"/>
      <c r="BR25" s="4"/>
      <c r="BS25" s="4"/>
      <c r="BT25" s="4"/>
      <c r="BU25" s="4"/>
      <c r="BV25" s="4"/>
    </row>
    <row r="26" spans="2:74" x14ac:dyDescent="0.25">
      <c r="C26" s="1" t="s">
        <v>65</v>
      </c>
      <c r="D26" s="1">
        <v>152</v>
      </c>
      <c r="E26" s="1">
        <v>97</v>
      </c>
      <c r="F26" s="1">
        <v>144</v>
      </c>
      <c r="G26" s="1" t="s">
        <v>237</v>
      </c>
      <c r="H26" s="1">
        <v>76</v>
      </c>
      <c r="I26" s="1">
        <v>203</v>
      </c>
      <c r="J26" s="1">
        <v>84</v>
      </c>
      <c r="K26" s="1">
        <v>79</v>
      </c>
      <c r="L26" s="1">
        <v>111</v>
      </c>
      <c r="M26" s="1">
        <v>97</v>
      </c>
      <c r="N26" s="1" t="s">
        <v>237</v>
      </c>
      <c r="O26" s="1">
        <v>171</v>
      </c>
      <c r="P26" s="1">
        <v>34</v>
      </c>
      <c r="Q26" s="1">
        <v>167</v>
      </c>
      <c r="R26" s="1">
        <v>67</v>
      </c>
      <c r="S26" s="1">
        <v>120</v>
      </c>
      <c r="T26" s="1">
        <v>78</v>
      </c>
      <c r="U26" s="1">
        <v>158</v>
      </c>
      <c r="V26" s="1">
        <v>109</v>
      </c>
      <c r="W26" s="1">
        <v>90</v>
      </c>
      <c r="X26" s="1">
        <v>123</v>
      </c>
      <c r="Y26" s="1">
        <v>79</v>
      </c>
      <c r="Z26" s="1" t="s">
        <v>237</v>
      </c>
      <c r="AA26" s="1">
        <v>113</v>
      </c>
      <c r="AB26" s="1">
        <v>15</v>
      </c>
      <c r="AC26" s="1">
        <v>87</v>
      </c>
      <c r="AD26" s="1">
        <v>254</v>
      </c>
      <c r="AE26" s="1">
        <v>97</v>
      </c>
      <c r="AF26" s="1">
        <v>60</v>
      </c>
      <c r="AG26" s="1">
        <v>138</v>
      </c>
      <c r="AH26" s="1">
        <v>87</v>
      </c>
      <c r="AI26" s="1">
        <v>55</v>
      </c>
      <c r="AJ26" s="1">
        <v>71</v>
      </c>
      <c r="AK26" s="1"/>
      <c r="AM26" s="1"/>
      <c r="AO26" s="1"/>
      <c r="BF26" s="4"/>
      <c r="BG26" s="4"/>
      <c r="BH26" s="4"/>
      <c r="BI26" s="4"/>
      <c r="BJ26" s="4"/>
      <c r="BK26" s="4"/>
      <c r="BL26" s="4"/>
      <c r="BM26" s="4"/>
      <c r="BN26" s="4"/>
      <c r="BO26" s="4"/>
      <c r="BP26" s="4"/>
      <c r="BQ26" s="4"/>
      <c r="BR26" s="4"/>
      <c r="BS26" s="4"/>
      <c r="BT26" s="4"/>
      <c r="BU26" s="4"/>
      <c r="BV26" s="4"/>
    </row>
    <row r="27" spans="2:74" x14ac:dyDescent="0.25">
      <c r="C27" s="1" t="s">
        <v>13</v>
      </c>
      <c r="D27" s="1">
        <v>106</v>
      </c>
      <c r="E27" s="1">
        <v>111</v>
      </c>
      <c r="F27" s="1" t="s">
        <v>237</v>
      </c>
      <c r="G27" s="1">
        <v>104</v>
      </c>
      <c r="H27" s="1">
        <v>107</v>
      </c>
      <c r="I27" s="1">
        <v>97</v>
      </c>
      <c r="J27" s="1">
        <v>100</v>
      </c>
      <c r="K27" s="1">
        <v>101</v>
      </c>
      <c r="L27" s="1">
        <v>100</v>
      </c>
      <c r="M27" s="1">
        <v>95</v>
      </c>
      <c r="N27" s="1">
        <v>107</v>
      </c>
      <c r="O27" s="1">
        <v>99</v>
      </c>
      <c r="P27" s="1" t="s">
        <v>237</v>
      </c>
      <c r="Q27" s="1">
        <v>102</v>
      </c>
      <c r="R27" s="1" t="s">
        <v>237</v>
      </c>
      <c r="S27" s="1">
        <v>106</v>
      </c>
      <c r="T27" s="1">
        <v>103</v>
      </c>
      <c r="U27" s="1">
        <v>106</v>
      </c>
      <c r="V27" s="1">
        <v>106</v>
      </c>
      <c r="W27" s="1">
        <v>100</v>
      </c>
      <c r="X27" s="1">
        <v>108</v>
      </c>
      <c r="Y27" s="1">
        <v>91</v>
      </c>
      <c r="Z27" s="1">
        <v>102</v>
      </c>
      <c r="AA27" s="1">
        <v>101</v>
      </c>
      <c r="AB27" s="1">
        <v>105</v>
      </c>
      <c r="AC27" s="1">
        <v>109</v>
      </c>
      <c r="AD27" s="1">
        <v>98</v>
      </c>
      <c r="AE27" s="1">
        <v>99</v>
      </c>
      <c r="AF27" s="1">
        <v>106</v>
      </c>
      <c r="AG27" s="1">
        <v>89</v>
      </c>
      <c r="AH27" s="1" t="s">
        <v>237</v>
      </c>
      <c r="AI27" s="1" t="s">
        <v>237</v>
      </c>
      <c r="AJ27" s="1">
        <v>102</v>
      </c>
      <c r="AK27" s="1"/>
      <c r="AM27" s="1"/>
      <c r="AO27" s="1"/>
      <c r="BF27" s="4"/>
      <c r="BG27" s="4"/>
      <c r="BH27" s="4"/>
      <c r="BI27" s="4"/>
      <c r="BJ27" s="4"/>
      <c r="BK27" s="4"/>
      <c r="BL27" s="4"/>
      <c r="BM27" s="4"/>
      <c r="BN27" s="4"/>
      <c r="BO27" s="4"/>
      <c r="BP27" s="4"/>
      <c r="BQ27" s="4"/>
      <c r="BR27" s="4"/>
      <c r="BS27" s="4"/>
      <c r="BT27" s="4"/>
      <c r="BU27" s="4"/>
      <c r="BV27" s="4"/>
    </row>
    <row r="28" spans="2:74" x14ac:dyDescent="0.25">
      <c r="C28" s="5" t="s">
        <v>14</v>
      </c>
      <c r="D28" s="1">
        <v>106</v>
      </c>
      <c r="E28" s="1" t="s">
        <v>237</v>
      </c>
      <c r="F28" s="1">
        <v>116</v>
      </c>
      <c r="G28" s="1">
        <v>92</v>
      </c>
      <c r="H28" s="1">
        <v>85</v>
      </c>
      <c r="I28" s="1">
        <v>111</v>
      </c>
      <c r="J28" s="1">
        <v>108</v>
      </c>
      <c r="K28" s="1">
        <v>95</v>
      </c>
      <c r="L28" s="1">
        <v>115</v>
      </c>
      <c r="M28" s="1">
        <v>108</v>
      </c>
      <c r="N28" s="1">
        <v>112</v>
      </c>
      <c r="O28" s="1">
        <v>92</v>
      </c>
      <c r="P28" s="1">
        <v>81</v>
      </c>
      <c r="Q28" s="1">
        <v>85</v>
      </c>
      <c r="R28" s="1" t="s">
        <v>237</v>
      </c>
      <c r="S28" s="1">
        <v>100</v>
      </c>
      <c r="T28" s="1">
        <v>112</v>
      </c>
      <c r="U28" s="1">
        <v>85</v>
      </c>
      <c r="V28" s="1">
        <v>109</v>
      </c>
      <c r="W28" s="1">
        <v>98</v>
      </c>
      <c r="X28" s="1">
        <v>100</v>
      </c>
      <c r="Y28" s="1">
        <v>102</v>
      </c>
      <c r="Z28" s="1">
        <v>111</v>
      </c>
      <c r="AA28" s="1">
        <v>108</v>
      </c>
      <c r="AB28" s="1">
        <v>123</v>
      </c>
      <c r="AC28" s="1">
        <v>73</v>
      </c>
      <c r="AD28" s="1">
        <v>95</v>
      </c>
      <c r="AE28" s="1">
        <v>86</v>
      </c>
      <c r="AF28" s="1">
        <v>96</v>
      </c>
      <c r="AG28" s="1">
        <v>96</v>
      </c>
      <c r="AH28" s="1" t="s">
        <v>237</v>
      </c>
      <c r="AI28" s="1">
        <v>117</v>
      </c>
      <c r="AJ28" s="1">
        <v>95</v>
      </c>
      <c r="AK28" s="1"/>
      <c r="AM28" s="1"/>
      <c r="AO28" s="1"/>
      <c r="BF28" s="4"/>
      <c r="BG28" s="4"/>
      <c r="BH28" s="4"/>
      <c r="BI28" s="4"/>
      <c r="BJ28" s="4"/>
      <c r="BK28" s="4"/>
      <c r="BL28" s="4"/>
      <c r="BM28" s="4"/>
      <c r="BN28" s="4"/>
      <c r="BO28" s="4"/>
      <c r="BP28" s="4"/>
      <c r="BQ28" s="4"/>
      <c r="BR28" s="4"/>
      <c r="BS28" s="4"/>
      <c r="BT28" s="4"/>
      <c r="BU28" s="4"/>
      <c r="BV28" s="4"/>
    </row>
    <row r="29" spans="2:74" x14ac:dyDescent="0.25">
      <c r="B29" s="6" t="s">
        <v>18</v>
      </c>
      <c r="C29" s="1"/>
      <c r="D29" s="1" t="s">
        <v>237</v>
      </c>
      <c r="E29" s="1">
        <v>94</v>
      </c>
      <c r="F29" s="1" t="s">
        <v>237</v>
      </c>
      <c r="G29" s="1" t="s">
        <v>237</v>
      </c>
      <c r="H29" s="1" t="s">
        <v>237</v>
      </c>
      <c r="I29" s="1" t="s">
        <v>237</v>
      </c>
      <c r="J29" s="1" t="s">
        <v>237</v>
      </c>
      <c r="K29" s="1" t="s">
        <v>237</v>
      </c>
      <c r="L29" s="1" t="s">
        <v>237</v>
      </c>
      <c r="M29" s="1" t="s">
        <v>237</v>
      </c>
      <c r="N29" s="1" t="s">
        <v>237</v>
      </c>
      <c r="O29" s="1" t="s">
        <v>237</v>
      </c>
      <c r="P29" s="1" t="s">
        <v>237</v>
      </c>
      <c r="Q29" s="1" t="s">
        <v>237</v>
      </c>
      <c r="R29" s="1" t="s">
        <v>237</v>
      </c>
      <c r="S29" s="1" t="s">
        <v>237</v>
      </c>
      <c r="T29" s="1" t="s">
        <v>237</v>
      </c>
      <c r="U29" s="1" t="s">
        <v>237</v>
      </c>
      <c r="V29" s="1" t="s">
        <v>237</v>
      </c>
      <c r="W29" s="1" t="s">
        <v>237</v>
      </c>
      <c r="X29" s="1" t="s">
        <v>237</v>
      </c>
      <c r="Y29" s="1" t="s">
        <v>237</v>
      </c>
      <c r="Z29" s="1" t="s">
        <v>237</v>
      </c>
      <c r="AA29" s="1" t="s">
        <v>237</v>
      </c>
      <c r="AB29" s="1" t="s">
        <v>237</v>
      </c>
      <c r="AC29" s="1" t="s">
        <v>237</v>
      </c>
      <c r="AD29" s="1" t="s">
        <v>237</v>
      </c>
      <c r="AE29" s="1" t="s">
        <v>237</v>
      </c>
      <c r="AF29" s="1" t="s">
        <v>237</v>
      </c>
      <c r="AG29" s="1" t="s">
        <v>237</v>
      </c>
      <c r="AH29" s="1" t="s">
        <v>237</v>
      </c>
      <c r="AI29" s="1" t="s">
        <v>237</v>
      </c>
      <c r="AJ29" s="1" t="s">
        <v>237</v>
      </c>
      <c r="AK29" s="1"/>
      <c r="AM29" s="1"/>
      <c r="AO29" s="1"/>
      <c r="BF29" s="4"/>
      <c r="BG29" s="4"/>
      <c r="BH29" s="4"/>
      <c r="BI29" s="4"/>
      <c r="BJ29" s="4"/>
      <c r="BK29" s="4"/>
      <c r="BL29" s="4"/>
      <c r="BM29" s="4"/>
      <c r="BN29" s="4"/>
      <c r="BO29" s="4"/>
      <c r="BP29" s="4"/>
      <c r="BQ29" s="4"/>
      <c r="BR29" s="4"/>
      <c r="BS29" s="4"/>
      <c r="BT29" s="4"/>
      <c r="BU29" s="4"/>
      <c r="BV29" s="4"/>
    </row>
    <row r="30" spans="2:74" x14ac:dyDescent="0.25">
      <c r="C30" s="1" t="s">
        <v>15</v>
      </c>
      <c r="D30" s="1">
        <v>59</v>
      </c>
      <c r="E30" s="1">
        <v>123</v>
      </c>
      <c r="F30" s="1">
        <v>98</v>
      </c>
      <c r="G30" s="1">
        <v>33</v>
      </c>
      <c r="H30" s="1">
        <v>89</v>
      </c>
      <c r="I30" s="1">
        <v>43</v>
      </c>
      <c r="J30" s="1">
        <v>71</v>
      </c>
      <c r="K30" s="1">
        <v>82</v>
      </c>
      <c r="L30" s="1">
        <v>70</v>
      </c>
      <c r="M30" s="1">
        <v>91</v>
      </c>
      <c r="N30" s="1">
        <v>91</v>
      </c>
      <c r="O30" s="1">
        <v>82</v>
      </c>
      <c r="P30" s="1">
        <v>89</v>
      </c>
      <c r="Q30" s="1">
        <v>90</v>
      </c>
      <c r="R30" s="1">
        <v>157</v>
      </c>
      <c r="S30" s="1">
        <v>76</v>
      </c>
      <c r="T30" s="1">
        <v>138</v>
      </c>
      <c r="U30" s="1">
        <v>82</v>
      </c>
      <c r="V30" s="1">
        <v>51</v>
      </c>
      <c r="W30" s="1">
        <v>63</v>
      </c>
      <c r="X30" s="1">
        <v>177</v>
      </c>
      <c r="Y30" s="1">
        <v>69</v>
      </c>
      <c r="Z30" s="1">
        <v>116</v>
      </c>
      <c r="AA30" s="1">
        <v>45</v>
      </c>
      <c r="AB30" s="1">
        <v>163</v>
      </c>
      <c r="AC30" s="1">
        <v>136</v>
      </c>
      <c r="AD30" s="1">
        <v>41</v>
      </c>
      <c r="AE30" s="1">
        <v>34</v>
      </c>
      <c r="AF30" s="1">
        <v>195</v>
      </c>
      <c r="AG30" s="1">
        <v>59</v>
      </c>
      <c r="AH30" s="1">
        <v>43</v>
      </c>
      <c r="AI30" s="1">
        <v>309</v>
      </c>
      <c r="AJ30" s="1">
        <v>105</v>
      </c>
      <c r="AK30" s="1"/>
      <c r="AM30" s="1"/>
      <c r="AO30" s="1"/>
      <c r="BF30" s="4"/>
      <c r="BG30" s="4"/>
      <c r="BH30" s="4"/>
      <c r="BI30" s="4"/>
      <c r="BJ30" s="4"/>
      <c r="BK30" s="4"/>
      <c r="BL30" s="4"/>
      <c r="BM30" s="4"/>
      <c r="BN30" s="4"/>
      <c r="BO30" s="4"/>
      <c r="BP30" s="4"/>
      <c r="BQ30" s="4"/>
      <c r="BR30" s="4"/>
      <c r="BS30" s="4"/>
      <c r="BT30" s="4"/>
      <c r="BU30" s="4"/>
      <c r="BV30" s="4"/>
    </row>
    <row r="31" spans="2:74" x14ac:dyDescent="0.25">
      <c r="C31" s="1" t="s">
        <v>55</v>
      </c>
      <c r="D31" s="1">
        <v>73</v>
      </c>
      <c r="E31" s="1">
        <v>88</v>
      </c>
      <c r="F31" s="1">
        <v>75</v>
      </c>
      <c r="G31" s="1">
        <v>66</v>
      </c>
      <c r="H31" s="1">
        <v>139</v>
      </c>
      <c r="I31" s="1">
        <v>72</v>
      </c>
      <c r="J31" s="1">
        <v>120</v>
      </c>
      <c r="K31" s="1">
        <v>109</v>
      </c>
      <c r="L31" s="1">
        <v>128</v>
      </c>
      <c r="M31" s="1">
        <v>122</v>
      </c>
      <c r="N31" s="1">
        <v>61</v>
      </c>
      <c r="O31" s="1">
        <v>89</v>
      </c>
      <c r="P31" s="1">
        <v>86</v>
      </c>
      <c r="Q31" s="1">
        <v>84</v>
      </c>
      <c r="R31" s="1">
        <v>120</v>
      </c>
      <c r="S31" s="1">
        <v>143</v>
      </c>
      <c r="T31" s="1">
        <v>61</v>
      </c>
      <c r="U31" s="1">
        <v>103</v>
      </c>
      <c r="V31" s="1">
        <v>136</v>
      </c>
      <c r="W31" s="1">
        <v>139</v>
      </c>
      <c r="X31" s="1">
        <v>63</v>
      </c>
      <c r="Y31" s="1">
        <v>118</v>
      </c>
      <c r="Z31" s="1">
        <v>133</v>
      </c>
      <c r="AA31" s="1">
        <v>109</v>
      </c>
      <c r="AB31" s="1">
        <v>76</v>
      </c>
      <c r="AC31" s="1">
        <v>61</v>
      </c>
      <c r="AD31" s="1">
        <v>66</v>
      </c>
      <c r="AE31" s="1">
        <v>109</v>
      </c>
      <c r="AF31" s="1">
        <v>112</v>
      </c>
      <c r="AG31" s="1">
        <v>134</v>
      </c>
      <c r="AH31" s="1">
        <v>122</v>
      </c>
      <c r="AI31" s="1">
        <v>50</v>
      </c>
      <c r="AJ31" s="1">
        <v>132</v>
      </c>
      <c r="AK31" s="1"/>
      <c r="AM31" s="1"/>
      <c r="AO31" s="1"/>
      <c r="BF31" s="4"/>
      <c r="BG31" s="4"/>
      <c r="BH31" s="4"/>
      <c r="BI31" s="4"/>
      <c r="BJ31" s="4"/>
      <c r="BK31" s="4"/>
      <c r="BL31" s="4"/>
      <c r="BM31" s="4"/>
      <c r="BN31" s="4"/>
      <c r="BO31" s="4"/>
      <c r="BP31" s="4"/>
      <c r="BQ31" s="4"/>
      <c r="BR31" s="4"/>
      <c r="BS31" s="4"/>
      <c r="BT31" s="4"/>
      <c r="BU31" s="4"/>
      <c r="BV31" s="4"/>
    </row>
    <row r="32" spans="2:74" x14ac:dyDescent="0.25">
      <c r="C32" s="1" t="s">
        <v>56</v>
      </c>
      <c r="D32" s="1">
        <v>46</v>
      </c>
      <c r="E32" s="1">
        <v>80</v>
      </c>
      <c r="F32" s="1">
        <v>153</v>
      </c>
      <c r="G32" s="1">
        <v>131</v>
      </c>
      <c r="H32" s="1">
        <v>132</v>
      </c>
      <c r="I32" s="1">
        <v>66</v>
      </c>
      <c r="J32" s="1">
        <v>52</v>
      </c>
      <c r="K32" s="1">
        <v>90</v>
      </c>
      <c r="L32" s="1">
        <v>69</v>
      </c>
      <c r="M32" s="1">
        <v>95</v>
      </c>
      <c r="N32" s="1">
        <v>190</v>
      </c>
      <c r="O32" s="1">
        <v>58</v>
      </c>
      <c r="P32" s="1">
        <v>167</v>
      </c>
      <c r="Q32" s="1">
        <v>115</v>
      </c>
      <c r="R32" s="1">
        <v>39</v>
      </c>
      <c r="S32" s="1">
        <v>140</v>
      </c>
      <c r="T32" s="1">
        <v>159</v>
      </c>
      <c r="U32" s="1">
        <v>102</v>
      </c>
      <c r="V32" s="1">
        <v>88</v>
      </c>
      <c r="W32" s="1">
        <v>46</v>
      </c>
      <c r="X32" s="1">
        <v>69</v>
      </c>
      <c r="Y32" s="1">
        <v>34</v>
      </c>
      <c r="Z32" s="1">
        <v>41</v>
      </c>
      <c r="AA32" s="1">
        <v>94</v>
      </c>
      <c r="AB32" s="1">
        <v>110</v>
      </c>
      <c r="AC32" s="1">
        <v>120</v>
      </c>
      <c r="AD32" s="1">
        <v>106</v>
      </c>
      <c r="AE32" s="1">
        <v>68</v>
      </c>
      <c r="AF32" s="1">
        <v>140</v>
      </c>
      <c r="AG32" s="1">
        <v>62</v>
      </c>
      <c r="AH32" s="1">
        <v>49</v>
      </c>
      <c r="AI32" s="1">
        <v>206</v>
      </c>
      <c r="AJ32" s="1">
        <v>106</v>
      </c>
      <c r="AK32" s="1"/>
      <c r="AM32" s="1"/>
      <c r="AO32" s="1"/>
    </row>
    <row r="33" spans="3:36" x14ac:dyDescent="0.25">
      <c r="C33" s="1" t="s">
        <v>57</v>
      </c>
      <c r="D33" s="1">
        <v>40</v>
      </c>
      <c r="E33" s="1">
        <v>110</v>
      </c>
      <c r="F33" s="1">
        <v>112</v>
      </c>
      <c r="G33" s="1">
        <v>180</v>
      </c>
      <c r="H33" s="1">
        <v>112</v>
      </c>
      <c r="I33" s="1">
        <v>66</v>
      </c>
      <c r="J33" s="1">
        <v>72</v>
      </c>
      <c r="K33" s="1">
        <v>90</v>
      </c>
      <c r="L33" s="1">
        <v>66</v>
      </c>
      <c r="M33" s="1">
        <v>97</v>
      </c>
      <c r="N33" s="1">
        <v>275</v>
      </c>
      <c r="O33" s="1">
        <v>45</v>
      </c>
      <c r="P33" s="1">
        <v>247</v>
      </c>
      <c r="Q33" s="1">
        <v>102</v>
      </c>
      <c r="R33" s="1">
        <v>58</v>
      </c>
      <c r="S33" s="1">
        <v>127</v>
      </c>
      <c r="T33" s="1">
        <v>128</v>
      </c>
      <c r="U33" s="1">
        <v>113</v>
      </c>
      <c r="V33" s="1">
        <v>112</v>
      </c>
      <c r="W33" s="1">
        <v>56</v>
      </c>
      <c r="X33" s="1">
        <v>43</v>
      </c>
      <c r="Y33" s="1">
        <v>39</v>
      </c>
      <c r="Z33" s="1">
        <v>32</v>
      </c>
      <c r="AA33" s="1">
        <v>97</v>
      </c>
      <c r="AB33" s="1">
        <v>149</v>
      </c>
      <c r="AC33" s="1">
        <v>76</v>
      </c>
      <c r="AD33" s="1">
        <v>130</v>
      </c>
      <c r="AE33" s="1">
        <v>94</v>
      </c>
      <c r="AF33" s="1">
        <v>224</v>
      </c>
      <c r="AG33" s="1">
        <v>78</v>
      </c>
      <c r="AH33" s="1">
        <v>42</v>
      </c>
      <c r="AI33" s="1">
        <v>76</v>
      </c>
      <c r="AJ33" s="1">
        <v>72</v>
      </c>
    </row>
    <row r="34" spans="3:36" x14ac:dyDescent="0.25">
      <c r="C34" s="1" t="s">
        <v>16</v>
      </c>
      <c r="D34" s="1">
        <v>66</v>
      </c>
      <c r="E34" s="1">
        <v>98</v>
      </c>
      <c r="F34" s="1">
        <v>74</v>
      </c>
      <c r="G34" s="1">
        <v>80</v>
      </c>
      <c r="H34" s="1">
        <v>88</v>
      </c>
      <c r="I34" s="1">
        <v>29</v>
      </c>
      <c r="J34" s="1">
        <v>86</v>
      </c>
      <c r="K34" s="1">
        <v>40</v>
      </c>
      <c r="L34" s="1">
        <v>59</v>
      </c>
      <c r="M34" s="1">
        <v>107</v>
      </c>
      <c r="N34" s="1">
        <v>136</v>
      </c>
      <c r="O34" s="1">
        <v>53</v>
      </c>
      <c r="P34" s="1">
        <v>133</v>
      </c>
      <c r="Q34" s="1">
        <v>69</v>
      </c>
      <c r="R34" s="1">
        <v>112</v>
      </c>
      <c r="S34" s="1">
        <v>98</v>
      </c>
      <c r="T34" s="1">
        <v>166</v>
      </c>
      <c r="U34" s="1">
        <v>42</v>
      </c>
      <c r="V34" s="1">
        <v>26</v>
      </c>
      <c r="W34" s="1">
        <v>84</v>
      </c>
      <c r="X34" s="1">
        <v>240</v>
      </c>
      <c r="Y34" s="1">
        <v>104</v>
      </c>
      <c r="Z34" s="1">
        <v>69</v>
      </c>
      <c r="AA34" s="1">
        <v>40</v>
      </c>
      <c r="AB34" s="1">
        <v>242</v>
      </c>
      <c r="AC34" s="1">
        <v>93</v>
      </c>
      <c r="AD34" s="1">
        <v>32</v>
      </c>
      <c r="AE34" s="1">
        <v>58</v>
      </c>
      <c r="AF34" s="1">
        <v>177</v>
      </c>
      <c r="AG34" s="1">
        <v>68</v>
      </c>
      <c r="AH34" s="1">
        <v>53</v>
      </c>
      <c r="AI34" s="1">
        <v>268</v>
      </c>
      <c r="AJ34" s="1">
        <v>86</v>
      </c>
    </row>
    <row r="35" spans="3:36" x14ac:dyDescent="0.25">
      <c r="C35" s="1" t="s">
        <v>58</v>
      </c>
      <c r="D35" s="1">
        <v>110</v>
      </c>
      <c r="E35" s="1">
        <v>103</v>
      </c>
      <c r="F35" s="1">
        <v>92</v>
      </c>
      <c r="G35" s="1">
        <v>81</v>
      </c>
      <c r="H35" s="1">
        <v>102</v>
      </c>
      <c r="I35" s="1">
        <v>104</v>
      </c>
      <c r="J35" s="1">
        <v>110</v>
      </c>
      <c r="K35" s="1">
        <v>105</v>
      </c>
      <c r="L35" s="1">
        <v>108</v>
      </c>
      <c r="M35" s="1">
        <v>101</v>
      </c>
      <c r="N35" s="1">
        <v>70</v>
      </c>
      <c r="O35" s="1">
        <v>112</v>
      </c>
      <c r="P35" s="1">
        <v>81</v>
      </c>
      <c r="Q35" s="1">
        <v>91</v>
      </c>
      <c r="R35" s="1">
        <v>119</v>
      </c>
      <c r="S35" s="1">
        <v>93</v>
      </c>
      <c r="T35" s="1">
        <v>89</v>
      </c>
      <c r="U35" s="1">
        <v>100</v>
      </c>
      <c r="V35" s="1">
        <v>100</v>
      </c>
      <c r="W35" s="1">
        <v>104</v>
      </c>
      <c r="X35" s="1">
        <v>92</v>
      </c>
      <c r="Y35" s="1">
        <v>113</v>
      </c>
      <c r="Z35" s="1">
        <v>117</v>
      </c>
      <c r="AA35" s="1">
        <v>94</v>
      </c>
      <c r="AB35" s="1">
        <v>97</v>
      </c>
      <c r="AC35" s="1">
        <v>93</v>
      </c>
      <c r="AD35" s="1">
        <v>95</v>
      </c>
      <c r="AE35" s="1">
        <v>100</v>
      </c>
      <c r="AF35" s="1">
        <v>87</v>
      </c>
      <c r="AG35" s="1">
        <v>116</v>
      </c>
      <c r="AH35" s="1">
        <v>120</v>
      </c>
      <c r="AI35" s="1">
        <v>77</v>
      </c>
      <c r="AJ35" s="1">
        <v>108</v>
      </c>
    </row>
    <row r="36" spans="3:36" x14ac:dyDescent="0.25">
      <c r="C36" t="s">
        <v>63</v>
      </c>
      <c r="D36" s="1">
        <v>104</v>
      </c>
      <c r="E36" s="1" t="s">
        <v>237</v>
      </c>
      <c r="F36" s="1">
        <v>105</v>
      </c>
      <c r="G36" s="1">
        <v>105</v>
      </c>
      <c r="H36" s="1">
        <v>101</v>
      </c>
      <c r="I36" s="1">
        <v>116</v>
      </c>
      <c r="J36" s="1">
        <v>83</v>
      </c>
      <c r="K36" s="1">
        <v>107</v>
      </c>
      <c r="L36" s="1">
        <v>107</v>
      </c>
      <c r="M36" s="1">
        <v>101</v>
      </c>
      <c r="N36" s="1" t="s">
        <v>237</v>
      </c>
      <c r="O36" s="1">
        <v>105</v>
      </c>
      <c r="P36" s="1">
        <v>91</v>
      </c>
      <c r="Q36" s="1">
        <v>110</v>
      </c>
      <c r="R36" s="1">
        <v>85</v>
      </c>
      <c r="S36" s="1">
        <v>106</v>
      </c>
      <c r="T36" s="1">
        <v>87</v>
      </c>
      <c r="U36" s="1">
        <v>102</v>
      </c>
      <c r="V36" s="1">
        <v>112</v>
      </c>
      <c r="W36" s="1">
        <v>101</v>
      </c>
      <c r="X36" s="1">
        <v>74</v>
      </c>
      <c r="Y36" s="1">
        <v>96</v>
      </c>
      <c r="Z36" s="1">
        <v>84</v>
      </c>
      <c r="AA36" s="1">
        <v>108</v>
      </c>
      <c r="AB36" s="1">
        <v>59</v>
      </c>
      <c r="AC36" s="1">
        <v>96</v>
      </c>
      <c r="AD36" s="1">
        <v>117</v>
      </c>
      <c r="AE36" s="1">
        <v>106</v>
      </c>
      <c r="AF36" s="1">
        <v>91</v>
      </c>
      <c r="AG36" s="1">
        <v>100</v>
      </c>
      <c r="AH36" s="1">
        <v>101</v>
      </c>
      <c r="AI36" s="1" t="s">
        <v>237</v>
      </c>
      <c r="AJ36" s="1">
        <v>108</v>
      </c>
    </row>
    <row r="38" spans="3:36" x14ac:dyDescent="0.25">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3:36" x14ac:dyDescent="0.25">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3:36" x14ac:dyDescent="0.25">
      <c r="D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row>
  </sheetData>
  <sheetProtection selectLockedCells="1" selectUnlockedCells="1"/>
  <customSheetViews>
    <customSheetView guid="{BB4B5E13-64CC-4FF8-B0DF-E9544FDA2BDC}">
      <selection activeCell="C26" sqref="C26"/>
      <pageMargins left="0.7" right="0.7" top="0.75" bottom="0.75" header="0.3" footer="0.3"/>
      <pageSetup paperSize="9" orientation="portrait" r:id="rId1"/>
    </customSheetView>
  </customSheetViews>
  <phoneticPr fontId="3" type="noConversion"/>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2:ED39"/>
  <sheetViews>
    <sheetView workbookViewId="0">
      <pane xSplit="2" ySplit="4" topLeftCell="C5" activePane="bottomRight" state="frozenSplit"/>
      <selection pane="topRight" activeCell="B1" sqref="B1"/>
      <selection pane="bottomLeft" activeCell="S2" sqref="S2"/>
      <selection pane="bottomRight" activeCell="G25" sqref="G25"/>
    </sheetView>
  </sheetViews>
  <sheetFormatPr defaultRowHeight="12" x14ac:dyDescent="0.25"/>
  <cols>
    <col min="1" max="1" width="9.7109375" style="15" customWidth="1"/>
    <col min="2" max="2" width="48.5703125" style="15" bestFit="1" customWidth="1"/>
    <col min="3" max="16384" width="9.140625" style="15"/>
  </cols>
  <sheetData>
    <row r="2" spans="1:134" x14ac:dyDescent="0.25">
      <c r="A2" s="19" t="s">
        <v>66</v>
      </c>
      <c r="B2" s="20"/>
      <c r="C2" s="28">
        <v>2006</v>
      </c>
      <c r="D2" s="28">
        <v>2006</v>
      </c>
      <c r="E2" s="28">
        <v>2006</v>
      </c>
      <c r="F2" s="28">
        <v>2006</v>
      </c>
      <c r="G2" s="28">
        <v>2006</v>
      </c>
      <c r="H2" s="28">
        <v>2006</v>
      </c>
      <c r="I2" s="28">
        <v>2006</v>
      </c>
      <c r="J2" s="28">
        <v>2006</v>
      </c>
      <c r="K2" s="28">
        <v>2006</v>
      </c>
      <c r="L2" s="28">
        <v>2006</v>
      </c>
      <c r="M2" s="28">
        <v>2006</v>
      </c>
      <c r="N2" s="28">
        <v>2006</v>
      </c>
      <c r="O2" s="28">
        <v>2006</v>
      </c>
      <c r="P2" s="28">
        <v>2006</v>
      </c>
      <c r="Q2" s="28">
        <v>2006</v>
      </c>
      <c r="R2" s="28">
        <v>2006</v>
      </c>
      <c r="S2" s="28">
        <v>2006</v>
      </c>
      <c r="T2" s="28">
        <v>2006</v>
      </c>
      <c r="U2" s="28">
        <v>2006</v>
      </c>
      <c r="V2" s="28">
        <v>2006</v>
      </c>
      <c r="W2" s="28">
        <v>2006</v>
      </c>
      <c r="X2" s="28">
        <v>2006</v>
      </c>
      <c r="Y2" s="28">
        <v>2006</v>
      </c>
      <c r="Z2" s="28">
        <v>2006</v>
      </c>
      <c r="AA2" s="28">
        <v>2006</v>
      </c>
      <c r="AB2" s="28">
        <v>2006</v>
      </c>
      <c r="AC2" s="28">
        <v>2006</v>
      </c>
      <c r="AD2" s="28">
        <v>2006</v>
      </c>
      <c r="AE2" s="28">
        <v>2006</v>
      </c>
      <c r="AF2" s="28">
        <v>2006</v>
      </c>
      <c r="AG2" s="28">
        <v>2006</v>
      </c>
      <c r="AH2" s="28">
        <v>2006</v>
      </c>
      <c r="AI2" s="28">
        <v>2006</v>
      </c>
      <c r="AJ2" s="14">
        <v>2010</v>
      </c>
      <c r="AK2" s="14">
        <v>2010</v>
      </c>
      <c r="AL2" s="14">
        <v>2010</v>
      </c>
      <c r="AM2" s="14">
        <v>2010</v>
      </c>
      <c r="AN2" s="14">
        <v>2010</v>
      </c>
      <c r="AO2" s="14">
        <v>2010</v>
      </c>
      <c r="AP2" s="14">
        <v>2010</v>
      </c>
      <c r="AQ2" s="14">
        <v>2010</v>
      </c>
      <c r="AR2" s="14">
        <v>2010</v>
      </c>
      <c r="AS2" s="14">
        <v>2010</v>
      </c>
      <c r="AT2" s="14">
        <v>2010</v>
      </c>
      <c r="AU2" s="14">
        <v>2010</v>
      </c>
      <c r="AV2" s="14">
        <v>2010</v>
      </c>
      <c r="AW2" s="14">
        <v>2010</v>
      </c>
      <c r="AX2" s="14">
        <v>2010</v>
      </c>
      <c r="AY2" s="14">
        <v>2010</v>
      </c>
      <c r="AZ2" s="14">
        <v>2010</v>
      </c>
      <c r="BA2" s="14">
        <v>2010</v>
      </c>
      <c r="BB2" s="14">
        <v>2010</v>
      </c>
      <c r="BC2" s="14">
        <v>2010</v>
      </c>
      <c r="BD2" s="14">
        <v>2010</v>
      </c>
      <c r="BE2" s="14">
        <v>2010</v>
      </c>
      <c r="BF2" s="14">
        <v>2010</v>
      </c>
      <c r="BG2" s="14">
        <v>2010</v>
      </c>
      <c r="BH2" s="14">
        <v>2010</v>
      </c>
      <c r="BI2" s="14">
        <v>2010</v>
      </c>
      <c r="BJ2" s="14">
        <v>2010</v>
      </c>
      <c r="BK2" s="14">
        <v>2010</v>
      </c>
      <c r="BL2" s="14">
        <v>2010</v>
      </c>
      <c r="BM2" s="14">
        <v>2010</v>
      </c>
      <c r="BN2" s="14">
        <v>2010</v>
      </c>
      <c r="BO2" s="14">
        <v>2010</v>
      </c>
      <c r="BP2" s="14">
        <v>2010</v>
      </c>
      <c r="BQ2" s="28" t="s">
        <v>67</v>
      </c>
      <c r="BR2" s="28" t="s">
        <v>67</v>
      </c>
      <c r="BS2" s="28" t="s">
        <v>67</v>
      </c>
      <c r="BT2" s="28" t="s">
        <v>67</v>
      </c>
      <c r="BU2" s="28" t="s">
        <v>67</v>
      </c>
      <c r="BV2" s="28" t="s">
        <v>67</v>
      </c>
      <c r="BW2" s="28" t="s">
        <v>67</v>
      </c>
      <c r="BX2" s="28" t="s">
        <v>67</v>
      </c>
      <c r="BY2" s="28" t="s">
        <v>67</v>
      </c>
      <c r="BZ2" s="28" t="s">
        <v>67</v>
      </c>
      <c r="CA2" s="28" t="s">
        <v>67</v>
      </c>
      <c r="CB2" s="28" t="s">
        <v>67</v>
      </c>
      <c r="CC2" s="28" t="s">
        <v>67</v>
      </c>
      <c r="CD2" s="28" t="s">
        <v>67</v>
      </c>
      <c r="CE2" s="28" t="s">
        <v>67</v>
      </c>
      <c r="CF2" s="28" t="s">
        <v>67</v>
      </c>
      <c r="CG2" s="28" t="s">
        <v>67</v>
      </c>
      <c r="CH2" s="28" t="s">
        <v>67</v>
      </c>
      <c r="CI2" s="28" t="s">
        <v>67</v>
      </c>
      <c r="CJ2" s="28" t="s">
        <v>67</v>
      </c>
      <c r="CK2" s="28" t="s">
        <v>67</v>
      </c>
      <c r="CL2" s="28" t="s">
        <v>67</v>
      </c>
      <c r="CM2" s="28" t="s">
        <v>67</v>
      </c>
      <c r="CN2" s="28" t="s">
        <v>67</v>
      </c>
      <c r="CO2" s="28" t="s">
        <v>67</v>
      </c>
      <c r="CP2" s="28" t="s">
        <v>67</v>
      </c>
      <c r="CQ2" s="28" t="s">
        <v>67</v>
      </c>
      <c r="CR2" s="28" t="s">
        <v>67</v>
      </c>
      <c r="CS2" s="28" t="s">
        <v>67</v>
      </c>
      <c r="CT2" s="28" t="s">
        <v>67</v>
      </c>
      <c r="CU2" s="28" t="s">
        <v>67</v>
      </c>
      <c r="CV2" s="28" t="s">
        <v>67</v>
      </c>
      <c r="CW2" s="28" t="s">
        <v>67</v>
      </c>
      <c r="CX2" s="14" t="s">
        <v>68</v>
      </c>
      <c r="CY2" s="14" t="s">
        <v>68</v>
      </c>
      <c r="CZ2" s="14" t="s">
        <v>68</v>
      </c>
      <c r="DA2" s="14" t="s">
        <v>68</v>
      </c>
      <c r="DB2" s="14" t="s">
        <v>68</v>
      </c>
      <c r="DC2" s="14" t="s">
        <v>68</v>
      </c>
      <c r="DD2" s="14" t="s">
        <v>68</v>
      </c>
      <c r="DE2" s="14" t="s">
        <v>68</v>
      </c>
      <c r="DF2" s="14" t="s">
        <v>68</v>
      </c>
      <c r="DG2" s="14" t="s">
        <v>68</v>
      </c>
      <c r="DH2" s="14" t="s">
        <v>68</v>
      </c>
      <c r="DI2" s="14" t="s">
        <v>68</v>
      </c>
      <c r="DJ2" s="14" t="s">
        <v>68</v>
      </c>
      <c r="DK2" s="14" t="s">
        <v>68</v>
      </c>
      <c r="DL2" s="14" t="s">
        <v>68</v>
      </c>
      <c r="DM2" s="14" t="s">
        <v>68</v>
      </c>
      <c r="DN2" s="14" t="s">
        <v>68</v>
      </c>
      <c r="DO2" s="14" t="s">
        <v>68</v>
      </c>
      <c r="DP2" s="14" t="s">
        <v>68</v>
      </c>
      <c r="DQ2" s="14" t="s">
        <v>68</v>
      </c>
      <c r="DR2" s="14" t="s">
        <v>68</v>
      </c>
      <c r="DS2" s="14" t="s">
        <v>68</v>
      </c>
      <c r="DT2" s="14" t="s">
        <v>68</v>
      </c>
      <c r="DU2" s="14" t="s">
        <v>68</v>
      </c>
      <c r="DV2" s="14" t="s">
        <v>68</v>
      </c>
      <c r="DW2" s="14" t="s">
        <v>68</v>
      </c>
      <c r="DX2" s="14" t="s">
        <v>68</v>
      </c>
      <c r="DY2" s="14" t="s">
        <v>68</v>
      </c>
      <c r="DZ2" s="14" t="s">
        <v>68</v>
      </c>
      <c r="EA2" s="14" t="s">
        <v>68</v>
      </c>
      <c r="EB2" s="14" t="s">
        <v>68</v>
      </c>
      <c r="EC2" s="14" t="s">
        <v>68</v>
      </c>
      <c r="ED2" s="14" t="s">
        <v>68</v>
      </c>
    </row>
    <row r="3" spans="1:134" x14ac:dyDescent="0.25">
      <c r="A3" s="26"/>
      <c r="B3" s="27"/>
      <c r="C3" s="28" t="s">
        <v>37</v>
      </c>
      <c r="D3" s="28" t="s">
        <v>0</v>
      </c>
      <c r="E3" s="28" t="s">
        <v>20</v>
      </c>
      <c r="F3" s="28" t="s">
        <v>46</v>
      </c>
      <c r="G3" s="28" t="s">
        <v>30</v>
      </c>
      <c r="H3" s="28" t="s">
        <v>21</v>
      </c>
      <c r="I3" s="28" t="s">
        <v>22</v>
      </c>
      <c r="J3" s="28" t="s">
        <v>24</v>
      </c>
      <c r="K3" s="28" t="s">
        <v>43</v>
      </c>
      <c r="L3" s="28" t="s">
        <v>28</v>
      </c>
      <c r="M3" s="28" t="s">
        <v>234</v>
      </c>
      <c r="N3" s="28" t="s">
        <v>23</v>
      </c>
      <c r="O3" s="28" t="s">
        <v>26</v>
      </c>
      <c r="P3" s="28" t="s">
        <v>34</v>
      </c>
      <c r="Q3" s="28" t="s">
        <v>48</v>
      </c>
      <c r="R3" s="28" t="s">
        <v>25</v>
      </c>
      <c r="S3" s="28" t="s">
        <v>29</v>
      </c>
      <c r="T3" s="28" t="s">
        <v>31</v>
      </c>
      <c r="U3" s="28" t="s">
        <v>32</v>
      </c>
      <c r="V3" s="28" t="s">
        <v>33</v>
      </c>
      <c r="W3" s="28" t="s">
        <v>35</v>
      </c>
      <c r="X3" s="28" t="s">
        <v>36</v>
      </c>
      <c r="Y3" s="28" t="s">
        <v>49</v>
      </c>
      <c r="Z3" s="28" t="s">
        <v>38</v>
      </c>
      <c r="AA3" s="28" t="s">
        <v>39</v>
      </c>
      <c r="AB3" s="28" t="s">
        <v>40</v>
      </c>
      <c r="AC3" s="28" t="s">
        <v>42</v>
      </c>
      <c r="AD3" s="28" t="s">
        <v>41</v>
      </c>
      <c r="AE3" s="28" t="s">
        <v>27</v>
      </c>
      <c r="AF3" s="28" t="s">
        <v>44</v>
      </c>
      <c r="AG3" s="28" t="s">
        <v>50</v>
      </c>
      <c r="AH3" s="28" t="s">
        <v>47</v>
      </c>
      <c r="AI3" s="28" t="s">
        <v>45</v>
      </c>
      <c r="AJ3" s="14" t="s">
        <v>37</v>
      </c>
      <c r="AK3" s="14" t="s">
        <v>0</v>
      </c>
      <c r="AL3" s="14" t="s">
        <v>20</v>
      </c>
      <c r="AM3" s="14" t="s">
        <v>46</v>
      </c>
      <c r="AN3" s="14" t="s">
        <v>30</v>
      </c>
      <c r="AO3" s="14" t="s">
        <v>21</v>
      </c>
      <c r="AP3" s="14" t="s">
        <v>22</v>
      </c>
      <c r="AQ3" s="14" t="s">
        <v>24</v>
      </c>
      <c r="AR3" s="14" t="s">
        <v>43</v>
      </c>
      <c r="AS3" s="14" t="s">
        <v>28</v>
      </c>
      <c r="AT3" s="14" t="s">
        <v>234</v>
      </c>
      <c r="AU3" s="14" t="s">
        <v>23</v>
      </c>
      <c r="AV3" s="14" t="s">
        <v>26</v>
      </c>
      <c r="AW3" s="14" t="s">
        <v>34</v>
      </c>
      <c r="AX3" s="14" t="s">
        <v>48</v>
      </c>
      <c r="AY3" s="14" t="s">
        <v>25</v>
      </c>
      <c r="AZ3" s="14" t="s">
        <v>29</v>
      </c>
      <c r="BA3" s="14" t="s">
        <v>31</v>
      </c>
      <c r="BB3" s="14" t="s">
        <v>32</v>
      </c>
      <c r="BC3" s="14" t="s">
        <v>33</v>
      </c>
      <c r="BD3" s="14" t="s">
        <v>35</v>
      </c>
      <c r="BE3" s="14" t="s">
        <v>36</v>
      </c>
      <c r="BF3" s="14" t="s">
        <v>49</v>
      </c>
      <c r="BG3" s="14" t="s">
        <v>38</v>
      </c>
      <c r="BH3" s="14" t="s">
        <v>39</v>
      </c>
      <c r="BI3" s="14" t="s">
        <v>40</v>
      </c>
      <c r="BJ3" s="14" t="s">
        <v>42</v>
      </c>
      <c r="BK3" s="14" t="s">
        <v>41</v>
      </c>
      <c r="BL3" s="14" t="s">
        <v>27</v>
      </c>
      <c r="BM3" s="14" t="s">
        <v>44</v>
      </c>
      <c r="BN3" s="14" t="s">
        <v>50</v>
      </c>
      <c r="BO3" s="14" t="s">
        <v>47</v>
      </c>
      <c r="BP3" s="14" t="s">
        <v>45</v>
      </c>
      <c r="BQ3" s="28" t="s">
        <v>37</v>
      </c>
      <c r="BR3" s="28" t="s">
        <v>0</v>
      </c>
      <c r="BS3" s="28" t="s">
        <v>20</v>
      </c>
      <c r="BT3" s="28" t="s">
        <v>46</v>
      </c>
      <c r="BU3" s="28" t="s">
        <v>30</v>
      </c>
      <c r="BV3" s="28" t="s">
        <v>21</v>
      </c>
      <c r="BW3" s="28" t="s">
        <v>22</v>
      </c>
      <c r="BX3" s="28" t="s">
        <v>24</v>
      </c>
      <c r="BY3" s="28" t="s">
        <v>43</v>
      </c>
      <c r="BZ3" s="28" t="s">
        <v>28</v>
      </c>
      <c r="CA3" s="28" t="s">
        <v>234</v>
      </c>
      <c r="CB3" s="28" t="s">
        <v>23</v>
      </c>
      <c r="CC3" s="28" t="s">
        <v>26</v>
      </c>
      <c r="CD3" s="28" t="s">
        <v>34</v>
      </c>
      <c r="CE3" s="28" t="s">
        <v>48</v>
      </c>
      <c r="CF3" s="28" t="s">
        <v>25</v>
      </c>
      <c r="CG3" s="28" t="s">
        <v>29</v>
      </c>
      <c r="CH3" s="28" t="s">
        <v>31</v>
      </c>
      <c r="CI3" s="28" t="s">
        <v>32</v>
      </c>
      <c r="CJ3" s="28" t="s">
        <v>33</v>
      </c>
      <c r="CK3" s="28" t="s">
        <v>35</v>
      </c>
      <c r="CL3" s="28" t="s">
        <v>36</v>
      </c>
      <c r="CM3" s="28" t="s">
        <v>49</v>
      </c>
      <c r="CN3" s="28" t="s">
        <v>38</v>
      </c>
      <c r="CO3" s="28" t="s">
        <v>39</v>
      </c>
      <c r="CP3" s="28" t="s">
        <v>40</v>
      </c>
      <c r="CQ3" s="28" t="s">
        <v>42</v>
      </c>
      <c r="CR3" s="28" t="s">
        <v>41</v>
      </c>
      <c r="CS3" s="28" t="s">
        <v>27</v>
      </c>
      <c r="CT3" s="28" t="s">
        <v>44</v>
      </c>
      <c r="CU3" s="28" t="s">
        <v>50</v>
      </c>
      <c r="CV3" s="28" t="s">
        <v>47</v>
      </c>
      <c r="CW3" s="28" t="s">
        <v>45</v>
      </c>
      <c r="CX3" s="14" t="s">
        <v>37</v>
      </c>
      <c r="CY3" s="14" t="s">
        <v>0</v>
      </c>
      <c r="CZ3" s="14" t="s">
        <v>20</v>
      </c>
      <c r="DA3" s="14" t="s">
        <v>46</v>
      </c>
      <c r="DB3" s="14" t="s">
        <v>30</v>
      </c>
      <c r="DC3" s="14" t="s">
        <v>21</v>
      </c>
      <c r="DD3" s="14" t="s">
        <v>22</v>
      </c>
      <c r="DE3" s="14" t="s">
        <v>24</v>
      </c>
      <c r="DF3" s="14" t="s">
        <v>43</v>
      </c>
      <c r="DG3" s="14" t="s">
        <v>28</v>
      </c>
      <c r="DH3" s="14" t="s">
        <v>234</v>
      </c>
      <c r="DI3" s="14" t="s">
        <v>23</v>
      </c>
      <c r="DJ3" s="14" t="s">
        <v>26</v>
      </c>
      <c r="DK3" s="14" t="s">
        <v>34</v>
      </c>
      <c r="DL3" s="14" t="s">
        <v>48</v>
      </c>
      <c r="DM3" s="14" t="s">
        <v>25</v>
      </c>
      <c r="DN3" s="14" t="s">
        <v>29</v>
      </c>
      <c r="DO3" s="14" t="s">
        <v>31</v>
      </c>
      <c r="DP3" s="14" t="s">
        <v>32</v>
      </c>
      <c r="DQ3" s="14" t="s">
        <v>33</v>
      </c>
      <c r="DR3" s="14" t="s">
        <v>35</v>
      </c>
      <c r="DS3" s="14" t="s">
        <v>36</v>
      </c>
      <c r="DT3" s="14" t="s">
        <v>49</v>
      </c>
      <c r="DU3" s="14" t="s">
        <v>38</v>
      </c>
      <c r="DV3" s="14" t="s">
        <v>39</v>
      </c>
      <c r="DW3" s="14" t="s">
        <v>40</v>
      </c>
      <c r="DX3" s="14" t="s">
        <v>42</v>
      </c>
      <c r="DY3" s="14" t="s">
        <v>41</v>
      </c>
      <c r="DZ3" s="14" t="s">
        <v>27</v>
      </c>
      <c r="EA3" s="14" t="s">
        <v>44</v>
      </c>
      <c r="EB3" s="14" t="s">
        <v>50</v>
      </c>
      <c r="EC3" s="14" t="s">
        <v>47</v>
      </c>
      <c r="ED3" s="14" t="s">
        <v>45</v>
      </c>
    </row>
    <row r="4" spans="1:134" x14ac:dyDescent="0.25">
      <c r="A4" s="21"/>
      <c r="B4" s="22"/>
      <c r="C4" s="28" t="s">
        <v>125</v>
      </c>
      <c r="D4" s="28" t="s">
        <v>69</v>
      </c>
      <c r="E4" s="28" t="s">
        <v>103</v>
      </c>
      <c r="F4" s="28" t="s">
        <v>116</v>
      </c>
      <c r="G4" s="28" t="s">
        <v>118</v>
      </c>
      <c r="H4" s="28" t="s">
        <v>107</v>
      </c>
      <c r="I4" s="28" t="s">
        <v>108</v>
      </c>
      <c r="J4" s="28" t="s">
        <v>111</v>
      </c>
      <c r="K4" s="28" t="s">
        <v>141</v>
      </c>
      <c r="L4" s="28" t="s">
        <v>115</v>
      </c>
      <c r="M4" s="28" t="s">
        <v>144</v>
      </c>
      <c r="N4" s="28" t="s">
        <v>110</v>
      </c>
      <c r="O4" s="28" t="s">
        <v>113</v>
      </c>
      <c r="P4" s="28" t="s">
        <v>122</v>
      </c>
      <c r="Q4" s="28" t="s">
        <v>145</v>
      </c>
      <c r="R4" s="28" t="s">
        <v>112</v>
      </c>
      <c r="S4" s="28" t="s">
        <v>117</v>
      </c>
      <c r="T4" s="28" t="s">
        <v>119</v>
      </c>
      <c r="U4" s="28" t="s">
        <v>120</v>
      </c>
      <c r="V4" s="28" t="s">
        <v>121</v>
      </c>
      <c r="W4" s="28" t="s">
        <v>123</v>
      </c>
      <c r="X4" s="28" t="s">
        <v>124</v>
      </c>
      <c r="Y4" s="28" t="s">
        <v>146</v>
      </c>
      <c r="Z4" s="28" t="s">
        <v>136</v>
      </c>
      <c r="AA4" s="28" t="s">
        <v>137</v>
      </c>
      <c r="AB4" s="28" t="s">
        <v>138</v>
      </c>
      <c r="AC4" s="28" t="s">
        <v>140</v>
      </c>
      <c r="AD4" s="28" t="s">
        <v>139</v>
      </c>
      <c r="AE4" s="28" t="s">
        <v>114</v>
      </c>
      <c r="AF4" s="28" t="s">
        <v>142</v>
      </c>
      <c r="AG4" s="28" t="s">
        <v>147</v>
      </c>
      <c r="AH4" s="28" t="s">
        <v>148</v>
      </c>
      <c r="AI4" s="28" t="s">
        <v>143</v>
      </c>
      <c r="AJ4" s="14" t="s">
        <v>125</v>
      </c>
      <c r="AK4" s="14" t="s">
        <v>69</v>
      </c>
      <c r="AL4" s="14" t="s">
        <v>103</v>
      </c>
      <c r="AM4" s="14" t="s">
        <v>116</v>
      </c>
      <c r="AN4" s="14" t="s">
        <v>118</v>
      </c>
      <c r="AO4" s="14" t="s">
        <v>107</v>
      </c>
      <c r="AP4" s="14" t="s">
        <v>108</v>
      </c>
      <c r="AQ4" s="14" t="s">
        <v>111</v>
      </c>
      <c r="AR4" s="14" t="s">
        <v>141</v>
      </c>
      <c r="AS4" s="14" t="s">
        <v>115</v>
      </c>
      <c r="AT4" s="14" t="s">
        <v>144</v>
      </c>
      <c r="AU4" s="14" t="s">
        <v>110</v>
      </c>
      <c r="AV4" s="14" t="s">
        <v>113</v>
      </c>
      <c r="AW4" s="14" t="s">
        <v>122</v>
      </c>
      <c r="AX4" s="14" t="s">
        <v>145</v>
      </c>
      <c r="AY4" s="14" t="s">
        <v>112</v>
      </c>
      <c r="AZ4" s="14" t="s">
        <v>117</v>
      </c>
      <c r="BA4" s="14" t="s">
        <v>119</v>
      </c>
      <c r="BB4" s="14" t="s">
        <v>120</v>
      </c>
      <c r="BC4" s="14" t="s">
        <v>121</v>
      </c>
      <c r="BD4" s="14" t="s">
        <v>123</v>
      </c>
      <c r="BE4" s="14" t="s">
        <v>124</v>
      </c>
      <c r="BF4" s="14" t="s">
        <v>146</v>
      </c>
      <c r="BG4" s="14" t="s">
        <v>136</v>
      </c>
      <c r="BH4" s="14" t="s">
        <v>137</v>
      </c>
      <c r="BI4" s="14" t="s">
        <v>138</v>
      </c>
      <c r="BJ4" s="14" t="s">
        <v>140</v>
      </c>
      <c r="BK4" s="14" t="s">
        <v>139</v>
      </c>
      <c r="BL4" s="14" t="s">
        <v>114</v>
      </c>
      <c r="BM4" s="14" t="s">
        <v>142</v>
      </c>
      <c r="BN4" s="14" t="s">
        <v>147</v>
      </c>
      <c r="BO4" s="14" t="s">
        <v>148</v>
      </c>
      <c r="BP4" s="14" t="s">
        <v>143</v>
      </c>
      <c r="BQ4" s="28" t="s">
        <v>125</v>
      </c>
      <c r="BR4" s="28" t="s">
        <v>69</v>
      </c>
      <c r="BS4" s="28" t="s">
        <v>103</v>
      </c>
      <c r="BT4" s="28" t="s">
        <v>116</v>
      </c>
      <c r="BU4" s="28" t="s">
        <v>118</v>
      </c>
      <c r="BV4" s="28" t="s">
        <v>107</v>
      </c>
      <c r="BW4" s="28" t="s">
        <v>108</v>
      </c>
      <c r="BX4" s="28" t="s">
        <v>111</v>
      </c>
      <c r="BY4" s="28" t="s">
        <v>141</v>
      </c>
      <c r="BZ4" s="28" t="s">
        <v>115</v>
      </c>
      <c r="CA4" s="28" t="s">
        <v>144</v>
      </c>
      <c r="CB4" s="28" t="s">
        <v>110</v>
      </c>
      <c r="CC4" s="28" t="s">
        <v>113</v>
      </c>
      <c r="CD4" s="28" t="s">
        <v>122</v>
      </c>
      <c r="CE4" s="28" t="s">
        <v>145</v>
      </c>
      <c r="CF4" s="28" t="s">
        <v>112</v>
      </c>
      <c r="CG4" s="28" t="s">
        <v>117</v>
      </c>
      <c r="CH4" s="28" t="s">
        <v>119</v>
      </c>
      <c r="CI4" s="28" t="s">
        <v>120</v>
      </c>
      <c r="CJ4" s="28" t="s">
        <v>121</v>
      </c>
      <c r="CK4" s="28" t="s">
        <v>123</v>
      </c>
      <c r="CL4" s="28" t="s">
        <v>124</v>
      </c>
      <c r="CM4" s="28" t="s">
        <v>146</v>
      </c>
      <c r="CN4" s="28" t="s">
        <v>136</v>
      </c>
      <c r="CO4" s="28" t="s">
        <v>137</v>
      </c>
      <c r="CP4" s="28" t="s">
        <v>138</v>
      </c>
      <c r="CQ4" s="28" t="s">
        <v>140</v>
      </c>
      <c r="CR4" s="28" t="s">
        <v>139</v>
      </c>
      <c r="CS4" s="28" t="s">
        <v>114</v>
      </c>
      <c r="CT4" s="28" t="s">
        <v>142</v>
      </c>
      <c r="CU4" s="28" t="s">
        <v>147</v>
      </c>
      <c r="CV4" s="28" t="s">
        <v>148</v>
      </c>
      <c r="CW4" s="28" t="s">
        <v>143</v>
      </c>
      <c r="CX4" s="14" t="s">
        <v>125</v>
      </c>
      <c r="CY4" s="14" t="s">
        <v>69</v>
      </c>
      <c r="CZ4" s="14" t="s">
        <v>103</v>
      </c>
      <c r="DA4" s="14" t="s">
        <v>116</v>
      </c>
      <c r="DB4" s="14" t="s">
        <v>118</v>
      </c>
      <c r="DC4" s="14" t="s">
        <v>107</v>
      </c>
      <c r="DD4" s="14" t="s">
        <v>108</v>
      </c>
      <c r="DE4" s="14" t="s">
        <v>111</v>
      </c>
      <c r="DF4" s="14" t="s">
        <v>141</v>
      </c>
      <c r="DG4" s="14" t="s">
        <v>115</v>
      </c>
      <c r="DH4" s="14" t="s">
        <v>144</v>
      </c>
      <c r="DI4" s="14" t="s">
        <v>110</v>
      </c>
      <c r="DJ4" s="14" t="s">
        <v>113</v>
      </c>
      <c r="DK4" s="14" t="s">
        <v>122</v>
      </c>
      <c r="DL4" s="14" t="s">
        <v>145</v>
      </c>
      <c r="DM4" s="14" t="s">
        <v>112</v>
      </c>
      <c r="DN4" s="14" t="s">
        <v>117</v>
      </c>
      <c r="DO4" s="14" t="s">
        <v>119</v>
      </c>
      <c r="DP4" s="14" t="s">
        <v>120</v>
      </c>
      <c r="DQ4" s="14" t="s">
        <v>121</v>
      </c>
      <c r="DR4" s="14" t="s">
        <v>123</v>
      </c>
      <c r="DS4" s="14" t="s">
        <v>124</v>
      </c>
      <c r="DT4" s="14" t="s">
        <v>146</v>
      </c>
      <c r="DU4" s="14" t="s">
        <v>136</v>
      </c>
      <c r="DV4" s="14" t="s">
        <v>137</v>
      </c>
      <c r="DW4" s="14" t="s">
        <v>138</v>
      </c>
      <c r="DX4" s="14" t="s">
        <v>140</v>
      </c>
      <c r="DY4" s="14" t="s">
        <v>139</v>
      </c>
      <c r="DZ4" s="14" t="s">
        <v>114</v>
      </c>
      <c r="EA4" s="14" t="s">
        <v>142</v>
      </c>
      <c r="EB4" s="14" t="s">
        <v>147</v>
      </c>
      <c r="EC4" s="14" t="s">
        <v>148</v>
      </c>
      <c r="ED4" s="14" t="s">
        <v>143</v>
      </c>
    </row>
    <row r="5" spans="1:134" x14ac:dyDescent="0.25">
      <c r="A5" s="23" t="s">
        <v>71</v>
      </c>
      <c r="B5" s="24"/>
      <c r="C5" s="29"/>
      <c r="D5" s="29"/>
      <c r="E5" s="29"/>
      <c r="F5" s="30"/>
      <c r="G5" s="31"/>
      <c r="H5" s="29"/>
      <c r="I5" s="29"/>
      <c r="J5" s="30"/>
      <c r="K5" s="31"/>
      <c r="L5" s="29"/>
      <c r="M5" s="29"/>
      <c r="N5" s="30"/>
      <c r="O5" s="31"/>
      <c r="P5" s="29"/>
      <c r="Q5" s="29"/>
      <c r="R5" s="30"/>
      <c r="S5" s="31"/>
      <c r="T5" s="29"/>
      <c r="U5" s="29"/>
      <c r="V5" s="30"/>
      <c r="W5" s="31"/>
      <c r="X5" s="29"/>
      <c r="Y5" s="29"/>
      <c r="Z5" s="30"/>
      <c r="AA5" s="31"/>
      <c r="AB5" s="29"/>
      <c r="AC5" s="29"/>
      <c r="AD5" s="30"/>
      <c r="AE5" s="31"/>
      <c r="AF5" s="29"/>
      <c r="AG5" s="29"/>
      <c r="AH5" s="30"/>
      <c r="AI5" s="31"/>
      <c r="AJ5" s="24"/>
      <c r="AK5" s="24"/>
      <c r="AL5" s="25"/>
      <c r="AM5" s="23"/>
      <c r="AN5" s="24"/>
      <c r="AO5" s="24"/>
      <c r="AP5" s="25"/>
      <c r="AQ5" s="23"/>
      <c r="AR5" s="24"/>
      <c r="AS5" s="24"/>
      <c r="AT5" s="25"/>
      <c r="AU5" s="23"/>
      <c r="AV5" s="24"/>
      <c r="AW5" s="24"/>
      <c r="AX5" s="25"/>
      <c r="AY5" s="23"/>
      <c r="AZ5" s="24"/>
      <c r="BA5" s="24"/>
      <c r="BB5" s="25"/>
      <c r="BC5" s="23"/>
      <c r="BD5" s="24"/>
      <c r="BE5" s="24"/>
      <c r="BF5" s="25"/>
      <c r="BG5" s="23"/>
      <c r="BH5" s="24"/>
      <c r="BI5" s="24"/>
      <c r="BJ5" s="25"/>
      <c r="BK5" s="23"/>
      <c r="BL5" s="24"/>
      <c r="BM5" s="24"/>
      <c r="BN5" s="25"/>
      <c r="BO5" s="23"/>
      <c r="BP5" s="24"/>
      <c r="BQ5" s="29"/>
      <c r="BR5" s="30"/>
      <c r="BS5" s="31"/>
      <c r="BT5" s="29"/>
      <c r="BU5" s="29"/>
      <c r="BV5" s="30"/>
      <c r="BW5" s="31"/>
      <c r="BX5" s="29"/>
      <c r="BY5" s="29"/>
      <c r="BZ5" s="30"/>
      <c r="CA5" s="31"/>
      <c r="CB5" s="29"/>
      <c r="CC5" s="29"/>
      <c r="CD5" s="30"/>
      <c r="CE5" s="31"/>
      <c r="CF5" s="29"/>
      <c r="CG5" s="29"/>
      <c r="CH5" s="30"/>
      <c r="CI5" s="31"/>
      <c r="CJ5" s="29"/>
      <c r="CK5" s="29"/>
      <c r="CL5" s="30"/>
      <c r="CM5" s="31"/>
      <c r="CN5" s="29"/>
      <c r="CO5" s="29"/>
      <c r="CP5" s="30"/>
      <c r="CQ5" s="31"/>
      <c r="CR5" s="29"/>
      <c r="CS5" s="29"/>
      <c r="CT5" s="30"/>
      <c r="CU5" s="31"/>
      <c r="CV5" s="29"/>
      <c r="CW5" s="29"/>
      <c r="CX5" s="25"/>
      <c r="CY5" s="23"/>
      <c r="CZ5" s="24"/>
      <c r="DA5" s="24"/>
      <c r="DB5" s="25"/>
      <c r="DC5" s="23"/>
      <c r="DD5" s="24"/>
      <c r="DE5" s="24"/>
      <c r="DF5" s="25"/>
      <c r="DG5" s="23"/>
      <c r="DH5" s="24"/>
      <c r="DI5" s="24"/>
      <c r="DJ5" s="25"/>
      <c r="DK5" s="23"/>
      <c r="DL5" s="24"/>
      <c r="DM5" s="24"/>
      <c r="DN5" s="25"/>
      <c r="DO5" s="23"/>
      <c r="DP5" s="24"/>
      <c r="DQ5" s="24"/>
      <c r="DR5" s="25"/>
      <c r="DS5" s="23"/>
      <c r="DT5" s="24"/>
      <c r="DU5" s="24"/>
      <c r="DV5" s="25"/>
      <c r="DW5" s="23"/>
      <c r="DX5" s="24"/>
      <c r="DY5" s="24"/>
      <c r="DZ5" s="25"/>
      <c r="EA5" s="23"/>
      <c r="EB5" s="24"/>
      <c r="EC5" s="24"/>
      <c r="ED5" s="25"/>
    </row>
    <row r="6" spans="1:134" ht="13.5" x14ac:dyDescent="0.25">
      <c r="A6" s="16">
        <v>1010</v>
      </c>
      <c r="B6" s="17" t="s">
        <v>72</v>
      </c>
      <c r="C6" s="32">
        <v>77.900000000000006</v>
      </c>
      <c r="D6" s="32">
        <v>69.5</v>
      </c>
      <c r="E6" s="32">
        <v>54</v>
      </c>
      <c r="F6" s="32">
        <v>73.599999999999994</v>
      </c>
      <c r="G6" s="32">
        <v>13.3</v>
      </c>
      <c r="H6" s="32">
        <v>79.3</v>
      </c>
      <c r="I6" s="32">
        <v>47.8</v>
      </c>
      <c r="J6" s="32">
        <v>30.9</v>
      </c>
      <c r="K6" s="32">
        <v>65.400000000000006</v>
      </c>
      <c r="L6" s="32">
        <v>43.1</v>
      </c>
      <c r="M6" s="32">
        <v>59.6</v>
      </c>
      <c r="N6" s="32">
        <v>59.4</v>
      </c>
      <c r="O6" s="32">
        <v>33.9</v>
      </c>
      <c r="P6" s="32">
        <v>23.7</v>
      </c>
      <c r="Q6" s="32">
        <v>36.700000000000003</v>
      </c>
      <c r="R6" s="32">
        <v>33.4</v>
      </c>
      <c r="S6" s="32">
        <v>60.5</v>
      </c>
      <c r="T6" s="32">
        <v>34.299999999999997</v>
      </c>
      <c r="U6" s="32">
        <v>25.7</v>
      </c>
      <c r="V6" s="32">
        <v>62.9</v>
      </c>
      <c r="W6" s="32">
        <v>46.9</v>
      </c>
      <c r="X6" s="32">
        <v>67.5</v>
      </c>
      <c r="Y6" s="32">
        <v>60</v>
      </c>
      <c r="Z6" s="32">
        <v>44</v>
      </c>
      <c r="AA6" s="32">
        <v>31.5</v>
      </c>
      <c r="AB6" s="32">
        <v>64.900000000000006</v>
      </c>
      <c r="AC6" s="32">
        <v>73.7</v>
      </c>
      <c r="AD6" s="32">
        <v>66.2</v>
      </c>
      <c r="AE6" s="32">
        <v>42.5</v>
      </c>
      <c r="AF6" s="32">
        <v>55.1</v>
      </c>
      <c r="AG6" s="32">
        <v>64.2</v>
      </c>
      <c r="AH6" s="32">
        <v>36.299999999999997</v>
      </c>
      <c r="AI6" s="32">
        <v>41.7</v>
      </c>
      <c r="AJ6" s="16">
        <v>76.8</v>
      </c>
      <c r="AK6" s="16">
        <v>73</v>
      </c>
      <c r="AL6" s="16">
        <v>52.2</v>
      </c>
      <c r="AM6" s="16">
        <v>72.099999999999994</v>
      </c>
      <c r="AN6" s="16">
        <v>13.2</v>
      </c>
      <c r="AO6" s="16">
        <v>73.099999999999994</v>
      </c>
      <c r="AP6" s="16">
        <v>46.5</v>
      </c>
      <c r="AQ6" s="16">
        <v>34.200000000000003</v>
      </c>
      <c r="AR6" s="16">
        <v>69.7</v>
      </c>
      <c r="AS6" s="16">
        <v>44.3</v>
      </c>
      <c r="AT6" s="16">
        <v>60</v>
      </c>
      <c r="AU6" s="16">
        <v>51.5</v>
      </c>
      <c r="AV6" s="16">
        <v>30.7</v>
      </c>
      <c r="AW6" s="16">
        <v>25.8</v>
      </c>
      <c r="AX6" s="16">
        <v>34.299999999999997</v>
      </c>
      <c r="AY6" s="16">
        <v>37.5</v>
      </c>
      <c r="AZ6" s="16">
        <v>60</v>
      </c>
      <c r="BA6" s="16">
        <v>36</v>
      </c>
      <c r="BB6" s="16">
        <v>27.7</v>
      </c>
      <c r="BC6" s="16">
        <v>61.5</v>
      </c>
      <c r="BD6" s="16">
        <v>49.3</v>
      </c>
      <c r="BE6" s="16">
        <v>67</v>
      </c>
      <c r="BF6" s="16">
        <v>53.9</v>
      </c>
      <c r="BG6" s="16">
        <v>48.2</v>
      </c>
      <c r="BH6" s="16">
        <v>38.799999999999997</v>
      </c>
      <c r="BI6" s="16">
        <v>63.8</v>
      </c>
      <c r="BJ6" s="16">
        <v>71.3</v>
      </c>
      <c r="BK6" s="16">
        <v>64.599999999999994</v>
      </c>
      <c r="BL6" s="16">
        <v>44.6</v>
      </c>
      <c r="BM6" s="16">
        <v>56.1</v>
      </c>
      <c r="BN6" s="16">
        <v>66.2</v>
      </c>
      <c r="BO6" s="16">
        <v>42.9</v>
      </c>
      <c r="BP6" s="16">
        <v>32.1</v>
      </c>
      <c r="BQ6" s="32">
        <v>-1.1000000000000001</v>
      </c>
      <c r="BR6" s="32">
        <v>3.5</v>
      </c>
      <c r="BS6" s="32">
        <v>-1.8</v>
      </c>
      <c r="BT6" s="32">
        <v>-1.5</v>
      </c>
      <c r="BU6" s="32">
        <v>-0.1</v>
      </c>
      <c r="BV6" s="32">
        <v>-6.2</v>
      </c>
      <c r="BW6" s="32">
        <v>-1.3</v>
      </c>
      <c r="BX6" s="32">
        <v>3.3</v>
      </c>
      <c r="BY6" s="32">
        <v>4.3</v>
      </c>
      <c r="BZ6" s="32">
        <v>1.2</v>
      </c>
      <c r="CA6" s="32">
        <v>0.4</v>
      </c>
      <c r="CB6" s="32">
        <v>-7.9</v>
      </c>
      <c r="CC6" s="32">
        <v>-3.2</v>
      </c>
      <c r="CD6" s="32">
        <v>2.1</v>
      </c>
      <c r="CE6" s="32">
        <v>-2.4</v>
      </c>
      <c r="CF6" s="32">
        <v>4.0999999999999996</v>
      </c>
      <c r="CG6" s="32">
        <v>-0.5</v>
      </c>
      <c r="CH6" s="32">
        <v>1.7</v>
      </c>
      <c r="CI6" s="32">
        <v>2</v>
      </c>
      <c r="CJ6" s="32">
        <v>-1.4</v>
      </c>
      <c r="CK6" s="32">
        <v>2.4</v>
      </c>
      <c r="CL6" s="32">
        <v>-0.5</v>
      </c>
      <c r="CM6" s="32">
        <v>-6.1</v>
      </c>
      <c r="CN6" s="32">
        <v>4.2</v>
      </c>
      <c r="CO6" s="32">
        <v>7.3</v>
      </c>
      <c r="CP6" s="32">
        <v>-1.1000000000000001</v>
      </c>
      <c r="CQ6" s="32">
        <v>-2.4</v>
      </c>
      <c r="CR6" s="32">
        <v>-1.6</v>
      </c>
      <c r="CS6" s="32">
        <v>2.1</v>
      </c>
      <c r="CT6" s="32">
        <v>1</v>
      </c>
      <c r="CU6" s="32">
        <v>2</v>
      </c>
      <c r="CV6" s="32">
        <v>6.6</v>
      </c>
      <c r="CW6" s="32">
        <v>-9.6</v>
      </c>
      <c r="CX6" s="16" t="s">
        <v>126</v>
      </c>
      <c r="CY6" s="16">
        <v>72.8</v>
      </c>
      <c r="CZ6" s="16">
        <v>52.2</v>
      </c>
      <c r="DA6" s="16">
        <v>71.5</v>
      </c>
      <c r="DB6" s="16">
        <v>12.7</v>
      </c>
      <c r="DC6" s="16">
        <v>73</v>
      </c>
      <c r="DD6" s="16">
        <v>46.1</v>
      </c>
      <c r="DE6" s="16">
        <v>34.4</v>
      </c>
      <c r="DF6" s="16">
        <v>69.599999999999994</v>
      </c>
      <c r="DG6" s="16">
        <v>44.6</v>
      </c>
      <c r="DH6" s="16">
        <v>60.1</v>
      </c>
      <c r="DI6" s="16">
        <v>48.6</v>
      </c>
      <c r="DJ6" s="16">
        <v>31.7</v>
      </c>
      <c r="DK6" s="16">
        <v>26.2</v>
      </c>
      <c r="DL6" s="16">
        <v>34.299999999999997</v>
      </c>
      <c r="DM6" s="16">
        <v>34</v>
      </c>
      <c r="DN6" s="16">
        <v>60</v>
      </c>
      <c r="DO6" s="16">
        <v>37.799999999999997</v>
      </c>
      <c r="DP6" s="16">
        <v>28.4</v>
      </c>
      <c r="DQ6" s="16">
        <v>61.4</v>
      </c>
      <c r="DR6" s="16" t="s">
        <v>151</v>
      </c>
      <c r="DS6" s="16">
        <v>69.099999999999994</v>
      </c>
      <c r="DT6" s="16">
        <v>52.6</v>
      </c>
      <c r="DU6" s="16">
        <v>48.3</v>
      </c>
      <c r="DV6" s="16">
        <v>42.4</v>
      </c>
      <c r="DW6" s="16">
        <v>63.1</v>
      </c>
      <c r="DX6" s="16">
        <v>70.900000000000006</v>
      </c>
      <c r="DY6" s="16" t="s">
        <v>237</v>
      </c>
      <c r="DZ6" s="16">
        <v>45.3</v>
      </c>
      <c r="EA6" s="16">
        <v>56.3</v>
      </c>
      <c r="EB6" s="16">
        <v>65.099999999999994</v>
      </c>
      <c r="EC6" s="16">
        <v>43.6</v>
      </c>
      <c r="ED6" s="16">
        <v>36</v>
      </c>
    </row>
    <row r="7" spans="1:134" x14ac:dyDescent="0.25">
      <c r="A7" s="16">
        <v>1020</v>
      </c>
      <c r="B7" s="17" t="s">
        <v>73</v>
      </c>
      <c r="C7" s="32">
        <v>42.4</v>
      </c>
      <c r="D7" s="32">
        <v>5</v>
      </c>
      <c r="E7" s="32" t="s">
        <v>237</v>
      </c>
      <c r="F7" s="32" t="s">
        <v>237</v>
      </c>
      <c r="G7" s="32" t="s">
        <v>237</v>
      </c>
      <c r="H7" s="32">
        <v>43.9</v>
      </c>
      <c r="I7" s="32">
        <v>99.7</v>
      </c>
      <c r="J7" s="32" t="s">
        <v>237</v>
      </c>
      <c r="K7" s="32">
        <v>16.600000000000001</v>
      </c>
      <c r="L7" s="32">
        <v>26.9</v>
      </c>
      <c r="M7" s="32" t="s">
        <v>237</v>
      </c>
      <c r="N7" s="32">
        <v>74.400000000000006</v>
      </c>
      <c r="O7" s="32" t="s">
        <v>237</v>
      </c>
      <c r="P7" s="32">
        <v>54.6</v>
      </c>
      <c r="Q7" s="32">
        <v>48.1</v>
      </c>
      <c r="R7" s="32">
        <v>7.3</v>
      </c>
      <c r="S7" s="32" t="s">
        <v>237</v>
      </c>
      <c r="T7" s="32" t="s">
        <v>237</v>
      </c>
      <c r="U7" s="32" t="s">
        <v>237</v>
      </c>
      <c r="V7" s="32">
        <v>22</v>
      </c>
      <c r="W7" s="32" t="s">
        <v>237</v>
      </c>
      <c r="X7" s="32">
        <v>27.1</v>
      </c>
      <c r="Y7" s="32">
        <v>23.2</v>
      </c>
      <c r="Z7" s="32">
        <v>14.3</v>
      </c>
      <c r="AA7" s="32" t="s">
        <v>237</v>
      </c>
      <c r="AB7" s="32" t="s">
        <v>237</v>
      </c>
      <c r="AC7" s="32">
        <v>41.9</v>
      </c>
      <c r="AD7" s="32" t="s">
        <v>237</v>
      </c>
      <c r="AE7" s="32">
        <v>5.0999999999999996</v>
      </c>
      <c r="AF7" s="32" t="s">
        <v>237</v>
      </c>
      <c r="AG7" s="32">
        <v>90.1</v>
      </c>
      <c r="AH7" s="32" t="s">
        <v>237</v>
      </c>
      <c r="AI7" s="32" t="s">
        <v>237</v>
      </c>
      <c r="AJ7" s="16">
        <v>45.1</v>
      </c>
      <c r="AK7" s="16">
        <v>4.3</v>
      </c>
      <c r="AL7" s="16" t="s">
        <v>237</v>
      </c>
      <c r="AM7" s="16" t="s">
        <v>237</v>
      </c>
      <c r="AN7" s="16" t="s">
        <v>237</v>
      </c>
      <c r="AO7" s="16">
        <v>43.7</v>
      </c>
      <c r="AP7" s="16">
        <v>97.4</v>
      </c>
      <c r="AQ7" s="16">
        <v>0.8</v>
      </c>
      <c r="AR7" s="16">
        <v>19.2</v>
      </c>
      <c r="AS7" s="16">
        <v>27.6</v>
      </c>
      <c r="AT7" s="16" t="s">
        <v>237</v>
      </c>
      <c r="AU7" s="16">
        <v>88.4</v>
      </c>
      <c r="AV7" s="16" t="s">
        <v>237</v>
      </c>
      <c r="AW7" s="16">
        <v>59.6</v>
      </c>
      <c r="AX7" s="16">
        <v>46.6</v>
      </c>
      <c r="AY7" s="16">
        <v>13.4</v>
      </c>
      <c r="AZ7" s="16" t="s">
        <v>237</v>
      </c>
      <c r="BA7" s="16" t="s">
        <v>237</v>
      </c>
      <c r="BB7" s="16" t="s">
        <v>237</v>
      </c>
      <c r="BC7" s="16">
        <v>23.5</v>
      </c>
      <c r="BD7" s="16" t="s">
        <v>237</v>
      </c>
      <c r="BE7" s="16">
        <v>31.2</v>
      </c>
      <c r="BF7" s="16">
        <v>28.4</v>
      </c>
      <c r="BG7" s="16">
        <v>13.7</v>
      </c>
      <c r="BH7" s="16" t="s">
        <v>237</v>
      </c>
      <c r="BI7" s="16" t="s">
        <v>237</v>
      </c>
      <c r="BJ7" s="16">
        <v>40.5</v>
      </c>
      <c r="BK7" s="16">
        <v>0.4</v>
      </c>
      <c r="BL7" s="16">
        <v>5</v>
      </c>
      <c r="BM7" s="16" t="s">
        <v>237</v>
      </c>
      <c r="BN7" s="16">
        <v>91.6</v>
      </c>
      <c r="BO7" s="16" t="s">
        <v>237</v>
      </c>
      <c r="BP7" s="16" t="s">
        <v>237</v>
      </c>
      <c r="BQ7" s="32">
        <v>2.7</v>
      </c>
      <c r="BR7" s="32">
        <v>-0.7</v>
      </c>
      <c r="BS7" s="32" t="s">
        <v>237</v>
      </c>
      <c r="BT7" s="32" t="s">
        <v>237</v>
      </c>
      <c r="BU7" s="32" t="s">
        <v>237</v>
      </c>
      <c r="BV7" s="32">
        <v>-0.2</v>
      </c>
      <c r="BW7" s="32">
        <v>-2.2999999999999998</v>
      </c>
      <c r="BX7" s="32" t="s">
        <v>237</v>
      </c>
      <c r="BY7" s="32">
        <v>2.6</v>
      </c>
      <c r="BZ7" s="32">
        <v>0.7</v>
      </c>
      <c r="CA7" s="32" t="s">
        <v>237</v>
      </c>
      <c r="CB7" s="32">
        <v>14</v>
      </c>
      <c r="CC7" s="32" t="s">
        <v>237</v>
      </c>
      <c r="CD7" s="32">
        <v>5</v>
      </c>
      <c r="CE7" s="32">
        <v>-1.5</v>
      </c>
      <c r="CF7" s="32">
        <v>6.1</v>
      </c>
      <c r="CG7" s="32" t="s">
        <v>237</v>
      </c>
      <c r="CH7" s="32" t="s">
        <v>237</v>
      </c>
      <c r="CI7" s="32" t="s">
        <v>237</v>
      </c>
      <c r="CJ7" s="32">
        <v>1.5</v>
      </c>
      <c r="CK7" s="32" t="s">
        <v>237</v>
      </c>
      <c r="CL7" s="32">
        <v>4.0999999999999996</v>
      </c>
      <c r="CM7" s="32">
        <v>5.2</v>
      </c>
      <c r="CN7" s="32">
        <v>-0.6</v>
      </c>
      <c r="CO7" s="32" t="s">
        <v>237</v>
      </c>
      <c r="CP7" s="32" t="s">
        <v>237</v>
      </c>
      <c r="CQ7" s="32">
        <v>-1.4</v>
      </c>
      <c r="CR7" s="32" t="s">
        <v>237</v>
      </c>
      <c r="CS7" s="32">
        <v>-0.1</v>
      </c>
      <c r="CT7" s="32" t="s">
        <v>237</v>
      </c>
      <c r="CU7" s="32">
        <v>1.5</v>
      </c>
      <c r="CV7" s="32" t="s">
        <v>237</v>
      </c>
      <c r="CW7" s="32" t="s">
        <v>237</v>
      </c>
      <c r="CX7" s="16" t="s">
        <v>127</v>
      </c>
      <c r="CY7" s="16">
        <v>4.3</v>
      </c>
      <c r="CZ7" s="16" t="s">
        <v>237</v>
      </c>
      <c r="DA7" s="16" t="s">
        <v>237</v>
      </c>
      <c r="DB7" s="16" t="s">
        <v>237</v>
      </c>
      <c r="DC7" s="16">
        <v>43.6</v>
      </c>
      <c r="DD7" s="16">
        <v>96.8</v>
      </c>
      <c r="DE7" s="16">
        <v>0.8</v>
      </c>
      <c r="DF7" s="16">
        <v>16.8</v>
      </c>
      <c r="DG7" s="16">
        <v>26.9</v>
      </c>
      <c r="DH7" s="16" t="s">
        <v>237</v>
      </c>
      <c r="DI7" s="16">
        <v>88.2</v>
      </c>
      <c r="DJ7" s="16" t="s">
        <v>237</v>
      </c>
      <c r="DK7" s="16">
        <v>63.4</v>
      </c>
      <c r="DL7" s="16">
        <v>46.1</v>
      </c>
      <c r="DM7" s="16" t="s">
        <v>237</v>
      </c>
      <c r="DN7" s="16" t="s">
        <v>237</v>
      </c>
      <c r="DO7" s="16" t="s">
        <v>237</v>
      </c>
      <c r="DP7" s="16" t="s">
        <v>237</v>
      </c>
      <c r="DQ7" s="16">
        <v>22.9</v>
      </c>
      <c r="DR7" s="16" t="s">
        <v>237</v>
      </c>
      <c r="DS7" s="16" t="s">
        <v>237</v>
      </c>
      <c r="DT7" s="16">
        <v>27.6</v>
      </c>
      <c r="DU7" s="16">
        <v>13.7</v>
      </c>
      <c r="DV7" s="16" t="s">
        <v>237</v>
      </c>
      <c r="DW7" s="16" t="s">
        <v>237</v>
      </c>
      <c r="DX7" s="16">
        <v>40.799999999999997</v>
      </c>
      <c r="DY7" s="16" t="s">
        <v>237</v>
      </c>
      <c r="DZ7" s="16">
        <v>4.3</v>
      </c>
      <c r="EA7" s="16" t="s">
        <v>237</v>
      </c>
      <c r="EB7" s="16">
        <v>91.8</v>
      </c>
      <c r="EC7" s="16" t="s">
        <v>237</v>
      </c>
      <c r="ED7" s="16" t="s">
        <v>237</v>
      </c>
    </row>
    <row r="8" spans="1:134" x14ac:dyDescent="0.25">
      <c r="A8" s="16">
        <v>1030</v>
      </c>
      <c r="B8" s="17" t="s">
        <v>74</v>
      </c>
      <c r="C8" s="32">
        <v>33</v>
      </c>
      <c r="D8" s="32">
        <v>40</v>
      </c>
      <c r="E8" s="32">
        <v>15</v>
      </c>
      <c r="F8" s="32" t="s">
        <v>237</v>
      </c>
      <c r="G8" s="32">
        <v>30</v>
      </c>
      <c r="H8" s="32">
        <v>59</v>
      </c>
      <c r="I8" s="32">
        <v>35</v>
      </c>
      <c r="J8" s="32">
        <v>24</v>
      </c>
      <c r="K8" s="32">
        <v>39</v>
      </c>
      <c r="L8" s="32">
        <v>46</v>
      </c>
      <c r="M8" s="32" t="s">
        <v>237</v>
      </c>
      <c r="N8" s="32">
        <v>30</v>
      </c>
      <c r="O8" s="32">
        <v>14</v>
      </c>
      <c r="P8" s="32">
        <v>16</v>
      </c>
      <c r="Q8" s="32" t="s">
        <v>237</v>
      </c>
      <c r="R8" s="32">
        <v>49</v>
      </c>
      <c r="S8" s="32">
        <v>29</v>
      </c>
      <c r="T8" s="32">
        <v>15</v>
      </c>
      <c r="U8" s="32">
        <v>15</v>
      </c>
      <c r="V8" s="32">
        <v>49</v>
      </c>
      <c r="W8" s="32">
        <v>32</v>
      </c>
      <c r="X8" s="32">
        <v>34</v>
      </c>
      <c r="Y8" s="32" t="s">
        <v>237</v>
      </c>
      <c r="Z8" s="32">
        <v>21</v>
      </c>
      <c r="AA8" s="32">
        <v>28</v>
      </c>
      <c r="AB8" s="32">
        <v>17</v>
      </c>
      <c r="AC8" s="32">
        <v>38</v>
      </c>
      <c r="AD8" s="32">
        <v>50</v>
      </c>
      <c r="AE8" s="32">
        <v>33</v>
      </c>
      <c r="AF8" s="32">
        <v>46</v>
      </c>
      <c r="AG8" s="32" t="s">
        <v>237</v>
      </c>
      <c r="AH8" s="32" t="s">
        <v>237</v>
      </c>
      <c r="AI8" s="32" t="s">
        <v>237</v>
      </c>
      <c r="AJ8" s="16" t="s">
        <v>128</v>
      </c>
      <c r="AK8" s="16">
        <v>52</v>
      </c>
      <c r="AL8" s="16">
        <v>22</v>
      </c>
      <c r="AM8" s="16">
        <v>23</v>
      </c>
      <c r="AN8" s="16">
        <v>37</v>
      </c>
      <c r="AO8" s="16">
        <v>61</v>
      </c>
      <c r="AP8" s="16" t="s">
        <v>237</v>
      </c>
      <c r="AQ8" s="16">
        <v>31</v>
      </c>
      <c r="AR8" s="16">
        <v>40</v>
      </c>
      <c r="AS8" s="16">
        <v>45</v>
      </c>
      <c r="AT8" s="16" t="s">
        <v>237</v>
      </c>
      <c r="AU8" s="16">
        <v>39</v>
      </c>
      <c r="AV8" s="16" t="s">
        <v>237</v>
      </c>
      <c r="AW8" s="16">
        <v>19</v>
      </c>
      <c r="AX8" s="16" t="s">
        <v>237</v>
      </c>
      <c r="AY8" s="16" t="s">
        <v>237</v>
      </c>
      <c r="AZ8" s="16">
        <v>36</v>
      </c>
      <c r="BA8" s="16">
        <v>24</v>
      </c>
      <c r="BB8" s="16">
        <v>19</v>
      </c>
      <c r="BC8" s="16">
        <v>51</v>
      </c>
      <c r="BD8" s="16">
        <v>36</v>
      </c>
      <c r="BE8" s="16">
        <v>39</v>
      </c>
      <c r="BF8" s="16" t="s">
        <v>237</v>
      </c>
      <c r="BG8" s="16">
        <v>31</v>
      </c>
      <c r="BH8" s="16">
        <v>40</v>
      </c>
      <c r="BI8" s="16">
        <v>18</v>
      </c>
      <c r="BJ8" s="16">
        <v>44</v>
      </c>
      <c r="BK8" s="16">
        <v>43</v>
      </c>
      <c r="BL8" s="16">
        <v>48</v>
      </c>
      <c r="BM8" s="16">
        <v>47</v>
      </c>
      <c r="BN8" s="16" t="s">
        <v>237</v>
      </c>
      <c r="BO8" s="16" t="s">
        <v>237</v>
      </c>
      <c r="BP8" s="16">
        <v>31</v>
      </c>
      <c r="BQ8" s="32">
        <v>0</v>
      </c>
      <c r="BR8" s="32">
        <v>12</v>
      </c>
      <c r="BS8" s="32">
        <v>7</v>
      </c>
      <c r="BT8" s="32" t="s">
        <v>237</v>
      </c>
      <c r="BU8" s="32">
        <v>7</v>
      </c>
      <c r="BV8" s="32">
        <v>2</v>
      </c>
      <c r="BW8" s="32" t="s">
        <v>237</v>
      </c>
      <c r="BX8" s="32">
        <v>7</v>
      </c>
      <c r="BY8" s="32">
        <v>1</v>
      </c>
      <c r="BZ8" s="32">
        <v>-1</v>
      </c>
      <c r="CA8" s="32" t="s">
        <v>237</v>
      </c>
      <c r="CB8" s="32">
        <v>9</v>
      </c>
      <c r="CC8" s="32" t="s">
        <v>237</v>
      </c>
      <c r="CD8" s="32">
        <v>3</v>
      </c>
      <c r="CE8" s="32" t="s">
        <v>237</v>
      </c>
      <c r="CF8" s="32" t="s">
        <v>237</v>
      </c>
      <c r="CG8" s="32">
        <v>7</v>
      </c>
      <c r="CH8" s="32">
        <v>9</v>
      </c>
      <c r="CI8" s="32">
        <v>4</v>
      </c>
      <c r="CJ8" s="32">
        <v>2</v>
      </c>
      <c r="CK8" s="32">
        <v>4</v>
      </c>
      <c r="CL8" s="32">
        <v>5</v>
      </c>
      <c r="CM8" s="32" t="s">
        <v>237</v>
      </c>
      <c r="CN8" s="32">
        <v>10</v>
      </c>
      <c r="CO8" s="32">
        <v>12</v>
      </c>
      <c r="CP8" s="32">
        <v>1</v>
      </c>
      <c r="CQ8" s="32">
        <v>6</v>
      </c>
      <c r="CR8" s="32">
        <v>-7</v>
      </c>
      <c r="CS8" s="32">
        <v>15</v>
      </c>
      <c r="CT8" s="32">
        <v>1</v>
      </c>
      <c r="CU8" s="32" t="s">
        <v>237</v>
      </c>
      <c r="CV8" s="32" t="s">
        <v>237</v>
      </c>
      <c r="CW8" s="32" t="s">
        <v>237</v>
      </c>
      <c r="CX8" s="16" t="s">
        <v>237</v>
      </c>
      <c r="CY8" s="16" t="s">
        <v>237</v>
      </c>
      <c r="CZ8" s="16" t="s">
        <v>237</v>
      </c>
      <c r="DA8" s="16" t="s">
        <v>237</v>
      </c>
      <c r="DB8" s="16" t="s">
        <v>237</v>
      </c>
      <c r="DC8" s="16" t="s">
        <v>237</v>
      </c>
      <c r="DD8" s="16" t="s">
        <v>237</v>
      </c>
      <c r="DE8" s="16" t="s">
        <v>237</v>
      </c>
      <c r="DF8" s="16" t="s">
        <v>237</v>
      </c>
      <c r="DG8" s="16" t="s">
        <v>237</v>
      </c>
      <c r="DH8" s="16" t="s">
        <v>237</v>
      </c>
      <c r="DI8" s="16" t="s">
        <v>237</v>
      </c>
      <c r="DJ8" s="16" t="s">
        <v>237</v>
      </c>
      <c r="DK8" s="16" t="s">
        <v>237</v>
      </c>
      <c r="DL8" s="16" t="s">
        <v>237</v>
      </c>
      <c r="DM8" s="16" t="s">
        <v>237</v>
      </c>
      <c r="DN8" s="16" t="s">
        <v>237</v>
      </c>
      <c r="DO8" s="16" t="s">
        <v>237</v>
      </c>
      <c r="DP8" s="16" t="s">
        <v>237</v>
      </c>
      <c r="DQ8" s="16" t="s">
        <v>237</v>
      </c>
      <c r="DR8" s="16" t="s">
        <v>237</v>
      </c>
      <c r="DS8" s="16" t="s">
        <v>237</v>
      </c>
      <c r="DT8" s="16" t="s">
        <v>237</v>
      </c>
      <c r="DU8" s="16" t="s">
        <v>237</v>
      </c>
      <c r="DV8" s="16" t="s">
        <v>237</v>
      </c>
      <c r="DW8" s="16" t="s">
        <v>237</v>
      </c>
      <c r="DX8" s="16" t="s">
        <v>237</v>
      </c>
      <c r="DY8" s="16" t="s">
        <v>237</v>
      </c>
      <c r="DZ8" s="16" t="s">
        <v>237</v>
      </c>
      <c r="EA8" s="16" t="s">
        <v>237</v>
      </c>
      <c r="EB8" s="16" t="s">
        <v>237</v>
      </c>
      <c r="EC8" s="16" t="s">
        <v>237</v>
      </c>
      <c r="ED8" s="16" t="s">
        <v>237</v>
      </c>
    </row>
    <row r="9" spans="1:134" x14ac:dyDescent="0.25">
      <c r="A9" s="16">
        <v>1040</v>
      </c>
      <c r="B9" s="17" t="s">
        <v>75</v>
      </c>
      <c r="C9" s="32">
        <v>9</v>
      </c>
      <c r="D9" s="32">
        <v>21</v>
      </c>
      <c r="E9" s="32">
        <v>12</v>
      </c>
      <c r="F9" s="32" t="s">
        <v>237</v>
      </c>
      <c r="G9" s="32">
        <v>6</v>
      </c>
      <c r="H9" s="32">
        <v>32</v>
      </c>
      <c r="I9" s="32">
        <v>25</v>
      </c>
      <c r="J9" s="32">
        <v>16</v>
      </c>
      <c r="K9" s="32">
        <v>16</v>
      </c>
      <c r="L9" s="32">
        <v>7</v>
      </c>
      <c r="M9" s="32" t="s">
        <v>237</v>
      </c>
      <c r="N9" s="32">
        <v>26</v>
      </c>
      <c r="O9" s="32">
        <v>4</v>
      </c>
      <c r="P9" s="32">
        <v>13</v>
      </c>
      <c r="Q9" s="32" t="s">
        <v>237</v>
      </c>
      <c r="R9" s="32" t="s">
        <v>237</v>
      </c>
      <c r="S9" s="32">
        <v>7</v>
      </c>
      <c r="T9" s="32">
        <v>7</v>
      </c>
      <c r="U9" s="32">
        <v>11</v>
      </c>
      <c r="V9" s="32">
        <v>23</v>
      </c>
      <c r="W9" s="32">
        <v>17</v>
      </c>
      <c r="X9" s="32">
        <v>11</v>
      </c>
      <c r="Y9" s="32" t="s">
        <v>237</v>
      </c>
      <c r="Z9" s="32">
        <v>15</v>
      </c>
      <c r="AA9" s="32">
        <v>9</v>
      </c>
      <c r="AB9" s="32">
        <v>14</v>
      </c>
      <c r="AC9" s="32">
        <v>20</v>
      </c>
      <c r="AD9" s="32">
        <v>20</v>
      </c>
      <c r="AE9" s="32">
        <v>19</v>
      </c>
      <c r="AF9" s="32">
        <v>21</v>
      </c>
      <c r="AG9" s="32" t="s">
        <v>237</v>
      </c>
      <c r="AH9" s="32" t="s">
        <v>237</v>
      </c>
      <c r="AI9" s="32" t="s">
        <v>237</v>
      </c>
      <c r="AJ9" s="16" t="s">
        <v>129</v>
      </c>
      <c r="AK9" s="16">
        <v>21</v>
      </c>
      <c r="AL9" s="16">
        <v>20</v>
      </c>
      <c r="AM9" s="16">
        <v>15</v>
      </c>
      <c r="AN9" s="16">
        <v>18</v>
      </c>
      <c r="AO9" s="16">
        <v>31</v>
      </c>
      <c r="AP9" s="16" t="s">
        <v>237</v>
      </c>
      <c r="AQ9" s="16">
        <v>14</v>
      </c>
      <c r="AR9" s="16">
        <v>12</v>
      </c>
      <c r="AS9" s="16">
        <v>14</v>
      </c>
      <c r="AT9" s="16" t="s">
        <v>237</v>
      </c>
      <c r="AU9" s="16">
        <v>28</v>
      </c>
      <c r="AV9" s="16" t="s">
        <v>237</v>
      </c>
      <c r="AW9" s="16">
        <v>12</v>
      </c>
      <c r="AX9" s="16" t="s">
        <v>237</v>
      </c>
      <c r="AY9" s="16" t="s">
        <v>237</v>
      </c>
      <c r="AZ9" s="16">
        <v>11</v>
      </c>
      <c r="BA9" s="16">
        <v>21</v>
      </c>
      <c r="BB9" s="16">
        <v>25</v>
      </c>
      <c r="BC9" s="16">
        <v>20</v>
      </c>
      <c r="BD9" s="16">
        <v>15</v>
      </c>
      <c r="BE9" s="16">
        <v>14</v>
      </c>
      <c r="BF9" s="16" t="s">
        <v>237</v>
      </c>
      <c r="BG9" s="16">
        <v>11</v>
      </c>
      <c r="BH9" s="16">
        <v>20</v>
      </c>
      <c r="BI9" s="16">
        <v>10</v>
      </c>
      <c r="BJ9" s="16">
        <v>21</v>
      </c>
      <c r="BK9" s="16">
        <v>25</v>
      </c>
      <c r="BL9" s="16">
        <v>20</v>
      </c>
      <c r="BM9" s="16">
        <v>24</v>
      </c>
      <c r="BN9" s="16" t="s">
        <v>237</v>
      </c>
      <c r="BO9" s="16" t="s">
        <v>237</v>
      </c>
      <c r="BP9" s="16">
        <v>30</v>
      </c>
      <c r="BQ9" s="32">
        <v>3</v>
      </c>
      <c r="BR9" s="32">
        <v>0</v>
      </c>
      <c r="BS9" s="32">
        <v>8</v>
      </c>
      <c r="BT9" s="32" t="s">
        <v>237</v>
      </c>
      <c r="BU9" s="32">
        <v>12</v>
      </c>
      <c r="BV9" s="32">
        <v>-1</v>
      </c>
      <c r="BW9" s="32" t="s">
        <v>237</v>
      </c>
      <c r="BX9" s="32">
        <v>-2</v>
      </c>
      <c r="BY9" s="32">
        <v>-4</v>
      </c>
      <c r="BZ9" s="32">
        <v>7</v>
      </c>
      <c r="CA9" s="32" t="s">
        <v>237</v>
      </c>
      <c r="CB9" s="32">
        <v>2</v>
      </c>
      <c r="CC9" s="32" t="s">
        <v>237</v>
      </c>
      <c r="CD9" s="32">
        <v>-1</v>
      </c>
      <c r="CE9" s="32" t="s">
        <v>237</v>
      </c>
      <c r="CF9" s="32" t="s">
        <v>237</v>
      </c>
      <c r="CG9" s="32">
        <v>4</v>
      </c>
      <c r="CH9" s="32">
        <v>14</v>
      </c>
      <c r="CI9" s="32">
        <v>14</v>
      </c>
      <c r="CJ9" s="32">
        <v>-3</v>
      </c>
      <c r="CK9" s="32">
        <v>-2</v>
      </c>
      <c r="CL9" s="32">
        <v>3</v>
      </c>
      <c r="CM9" s="32" t="s">
        <v>237</v>
      </c>
      <c r="CN9" s="32">
        <v>-4</v>
      </c>
      <c r="CO9" s="32">
        <v>11</v>
      </c>
      <c r="CP9" s="32">
        <v>-4</v>
      </c>
      <c r="CQ9" s="32">
        <v>1</v>
      </c>
      <c r="CR9" s="32">
        <v>5</v>
      </c>
      <c r="CS9" s="32">
        <v>1</v>
      </c>
      <c r="CT9" s="32">
        <v>3</v>
      </c>
      <c r="CU9" s="32" t="s">
        <v>237</v>
      </c>
      <c r="CV9" s="32" t="s">
        <v>237</v>
      </c>
      <c r="CW9" s="32" t="s">
        <v>237</v>
      </c>
      <c r="CX9" s="16" t="s">
        <v>237</v>
      </c>
      <c r="CY9" s="16" t="s">
        <v>237</v>
      </c>
      <c r="CZ9" s="16" t="s">
        <v>237</v>
      </c>
      <c r="DA9" s="16">
        <v>15</v>
      </c>
      <c r="DB9" s="16" t="s">
        <v>237</v>
      </c>
      <c r="DC9" s="16" t="s">
        <v>237</v>
      </c>
      <c r="DD9" s="16" t="s">
        <v>237</v>
      </c>
      <c r="DE9" s="16" t="s">
        <v>237</v>
      </c>
      <c r="DF9" s="16" t="s">
        <v>237</v>
      </c>
      <c r="DG9" s="16">
        <v>39.299999999999997</v>
      </c>
      <c r="DH9" s="16" t="s">
        <v>237</v>
      </c>
      <c r="DI9" s="16" t="s">
        <v>237</v>
      </c>
      <c r="DJ9" s="16" t="s">
        <v>237</v>
      </c>
      <c r="DK9" s="16" t="s">
        <v>237</v>
      </c>
      <c r="DL9" s="16" t="s">
        <v>237</v>
      </c>
      <c r="DM9" s="16" t="s">
        <v>237</v>
      </c>
      <c r="DN9" s="16" t="s">
        <v>237</v>
      </c>
      <c r="DO9" s="16" t="s">
        <v>237</v>
      </c>
      <c r="DP9" s="16" t="s">
        <v>237</v>
      </c>
      <c r="DQ9" s="16" t="s">
        <v>237</v>
      </c>
      <c r="DR9" s="16" t="s">
        <v>237</v>
      </c>
      <c r="DS9" s="16" t="s">
        <v>237</v>
      </c>
      <c r="DT9" s="16" t="s">
        <v>237</v>
      </c>
      <c r="DU9" s="16" t="s">
        <v>237</v>
      </c>
      <c r="DV9" s="16" t="s">
        <v>237</v>
      </c>
      <c r="DW9" s="16" t="s">
        <v>237</v>
      </c>
      <c r="DX9" s="16" t="s">
        <v>237</v>
      </c>
      <c r="DY9" s="16" t="s">
        <v>237</v>
      </c>
      <c r="DZ9" s="16" t="s">
        <v>237</v>
      </c>
      <c r="EA9" s="16" t="s">
        <v>237</v>
      </c>
      <c r="EB9" s="16" t="s">
        <v>237</v>
      </c>
      <c r="EC9" s="16" t="s">
        <v>237</v>
      </c>
      <c r="ED9" s="16" t="s">
        <v>237</v>
      </c>
    </row>
    <row r="10" spans="1:134" ht="13.5" x14ac:dyDescent="0.25">
      <c r="A10" s="16">
        <v>1050</v>
      </c>
      <c r="B10" s="17" t="s">
        <v>76</v>
      </c>
      <c r="C10" s="32">
        <v>13.1</v>
      </c>
      <c r="D10" s="32">
        <v>7.5</v>
      </c>
      <c r="E10" s="32">
        <v>1.3</v>
      </c>
      <c r="F10" s="32">
        <v>2.9</v>
      </c>
      <c r="G10" s="32">
        <v>7.1</v>
      </c>
      <c r="H10" s="32" t="s">
        <v>237</v>
      </c>
      <c r="I10" s="32">
        <v>29.2</v>
      </c>
      <c r="J10" s="32">
        <v>6.5</v>
      </c>
      <c r="K10" s="32">
        <v>23.1</v>
      </c>
      <c r="L10" s="32">
        <v>6.4</v>
      </c>
      <c r="M10" s="32">
        <v>2.2999999999999998</v>
      </c>
      <c r="N10" s="32">
        <v>7.5</v>
      </c>
      <c r="O10" s="32">
        <v>1.9</v>
      </c>
      <c r="P10" s="32">
        <v>3.8</v>
      </c>
      <c r="Q10" s="32">
        <v>27.9</v>
      </c>
      <c r="R10" s="32">
        <v>7.3</v>
      </c>
      <c r="S10" s="32">
        <v>6.1</v>
      </c>
      <c r="T10" s="32" t="s">
        <v>237</v>
      </c>
      <c r="U10" s="32">
        <v>4.9000000000000004</v>
      </c>
      <c r="V10" s="32" t="s">
        <v>237</v>
      </c>
      <c r="W10" s="32">
        <v>5.4</v>
      </c>
      <c r="X10" s="32" t="s">
        <v>237</v>
      </c>
      <c r="Y10" s="32">
        <v>18.7</v>
      </c>
      <c r="Z10" s="32">
        <v>4.7</v>
      </c>
      <c r="AA10" s="32" t="s">
        <v>237</v>
      </c>
      <c r="AB10" s="32">
        <v>1.3</v>
      </c>
      <c r="AC10" s="32">
        <v>4.0999999999999996</v>
      </c>
      <c r="AD10" s="32">
        <v>15</v>
      </c>
      <c r="AE10" s="32">
        <v>10.4</v>
      </c>
      <c r="AF10" s="33" t="s">
        <v>237</v>
      </c>
      <c r="AG10" s="32" t="s">
        <v>237</v>
      </c>
      <c r="AH10" s="32">
        <v>1.8</v>
      </c>
      <c r="AI10" s="32" t="s">
        <v>237</v>
      </c>
      <c r="AJ10" s="16">
        <v>13.7</v>
      </c>
      <c r="AK10" s="16">
        <v>7.2</v>
      </c>
      <c r="AL10" s="16">
        <v>1.2</v>
      </c>
      <c r="AM10" s="16">
        <v>2.2000000000000002</v>
      </c>
      <c r="AN10" s="16">
        <v>7.7</v>
      </c>
      <c r="AO10" s="16" t="s">
        <v>237</v>
      </c>
      <c r="AP10" s="16">
        <v>32.5</v>
      </c>
      <c r="AQ10" s="16">
        <v>10.9</v>
      </c>
      <c r="AR10" s="16">
        <v>23</v>
      </c>
      <c r="AS10" s="16">
        <v>5</v>
      </c>
      <c r="AT10" s="16">
        <v>3.2</v>
      </c>
      <c r="AU10" s="16">
        <v>7.7</v>
      </c>
      <c r="AV10" s="16">
        <v>3</v>
      </c>
      <c r="AW10" s="16">
        <v>2.8</v>
      </c>
      <c r="AX10" s="16">
        <v>25.2</v>
      </c>
      <c r="AY10" s="16">
        <v>6.8</v>
      </c>
      <c r="AZ10" s="16">
        <v>6.2</v>
      </c>
      <c r="BA10" s="16" t="s">
        <v>237</v>
      </c>
      <c r="BB10" s="16">
        <v>4</v>
      </c>
      <c r="BC10" s="16">
        <v>13.4</v>
      </c>
      <c r="BD10" s="16">
        <v>6.2</v>
      </c>
      <c r="BE10" s="16">
        <v>16.600000000000001</v>
      </c>
      <c r="BF10" s="16">
        <v>17.8</v>
      </c>
      <c r="BG10" s="16">
        <v>5.3</v>
      </c>
      <c r="BH10" s="16" t="s">
        <v>237</v>
      </c>
      <c r="BI10" s="16">
        <v>1.3</v>
      </c>
      <c r="BJ10" s="16">
        <v>2.8</v>
      </c>
      <c r="BK10" s="16">
        <v>16.2</v>
      </c>
      <c r="BL10" s="16">
        <v>10.8</v>
      </c>
      <c r="BM10" s="16">
        <v>24.4</v>
      </c>
      <c r="BN10" s="16">
        <v>30.6</v>
      </c>
      <c r="BO10" s="16">
        <v>2.5</v>
      </c>
      <c r="BP10" s="16">
        <v>19.399999999999999</v>
      </c>
      <c r="BQ10" s="32">
        <v>0.6</v>
      </c>
      <c r="BR10" s="32">
        <v>-0.3</v>
      </c>
      <c r="BS10" s="32">
        <v>-0.1</v>
      </c>
      <c r="BT10" s="32">
        <v>-0.7</v>
      </c>
      <c r="BU10" s="32">
        <v>0.6</v>
      </c>
      <c r="BV10" s="32" t="s">
        <v>237</v>
      </c>
      <c r="BW10" s="32">
        <v>3.3</v>
      </c>
      <c r="BX10" s="32">
        <v>4.4000000000000004</v>
      </c>
      <c r="BY10" s="32">
        <v>-0.1</v>
      </c>
      <c r="BZ10" s="32">
        <v>-1.4</v>
      </c>
      <c r="CA10" s="32">
        <v>0.9</v>
      </c>
      <c r="CB10" s="32">
        <v>0.2</v>
      </c>
      <c r="CC10" s="32">
        <v>1.1000000000000001</v>
      </c>
      <c r="CD10" s="32">
        <v>-1</v>
      </c>
      <c r="CE10" s="32">
        <v>-2.7</v>
      </c>
      <c r="CF10" s="32">
        <v>-0.5</v>
      </c>
      <c r="CG10" s="32">
        <v>0.1</v>
      </c>
      <c r="CH10" s="32" t="s">
        <v>237</v>
      </c>
      <c r="CI10" s="32">
        <v>-0.9</v>
      </c>
      <c r="CJ10" s="33" t="s">
        <v>109</v>
      </c>
      <c r="CK10" s="32">
        <v>0.8</v>
      </c>
      <c r="CL10" s="33" t="s">
        <v>109</v>
      </c>
      <c r="CM10" s="32">
        <v>-0.9</v>
      </c>
      <c r="CN10" s="32">
        <v>0.6</v>
      </c>
      <c r="CO10" s="32" t="s">
        <v>237</v>
      </c>
      <c r="CP10" s="32">
        <v>0</v>
      </c>
      <c r="CQ10" s="32">
        <v>-1.3</v>
      </c>
      <c r="CR10" s="32">
        <v>1.2</v>
      </c>
      <c r="CS10" s="32">
        <v>0.4</v>
      </c>
      <c r="CT10" s="33" t="s">
        <v>109</v>
      </c>
      <c r="CU10" s="33" t="s">
        <v>105</v>
      </c>
      <c r="CV10" s="32">
        <v>0.7</v>
      </c>
      <c r="CW10" s="33" t="s">
        <v>109</v>
      </c>
      <c r="CX10" s="16">
        <v>14.1</v>
      </c>
      <c r="CY10" s="16">
        <v>6.6</v>
      </c>
      <c r="CZ10" s="16">
        <v>1.5</v>
      </c>
      <c r="DA10" s="16">
        <v>2.4</v>
      </c>
      <c r="DB10" s="16">
        <v>7.4</v>
      </c>
      <c r="DC10" s="16" t="s">
        <v>152</v>
      </c>
      <c r="DD10" s="16">
        <v>31.6</v>
      </c>
      <c r="DE10" s="16">
        <v>12.9</v>
      </c>
      <c r="DF10" s="16">
        <v>24.5</v>
      </c>
      <c r="DG10" s="16">
        <v>5.7</v>
      </c>
      <c r="DH10" s="16">
        <v>4</v>
      </c>
      <c r="DI10" s="16">
        <v>7.9</v>
      </c>
      <c r="DJ10" s="16">
        <v>2.9</v>
      </c>
      <c r="DK10" s="16">
        <v>2.8</v>
      </c>
      <c r="DL10" s="16">
        <v>27.3</v>
      </c>
      <c r="DM10" s="16">
        <v>7.1</v>
      </c>
      <c r="DN10" s="16">
        <v>6.6</v>
      </c>
      <c r="DO10" s="16" t="s">
        <v>153</v>
      </c>
      <c r="DP10" s="16">
        <v>5.2</v>
      </c>
      <c r="DQ10" s="16">
        <v>13.9</v>
      </c>
      <c r="DR10" s="16">
        <v>7</v>
      </c>
      <c r="DS10" s="16" t="s">
        <v>154</v>
      </c>
      <c r="DT10" s="16">
        <v>20</v>
      </c>
      <c r="DU10" s="16" t="s">
        <v>155</v>
      </c>
      <c r="DV10" s="16" t="s">
        <v>156</v>
      </c>
      <c r="DW10" s="16">
        <v>1.4</v>
      </c>
      <c r="DX10" s="16">
        <v>3.1</v>
      </c>
      <c r="DY10" s="16">
        <v>13.8</v>
      </c>
      <c r="DZ10" s="16">
        <v>10.7</v>
      </c>
      <c r="EA10" s="16">
        <v>26.7</v>
      </c>
      <c r="EB10" s="16">
        <v>29.9</v>
      </c>
      <c r="EC10" s="16">
        <v>3.2</v>
      </c>
      <c r="ED10" s="16">
        <v>15.8</v>
      </c>
    </row>
    <row r="11" spans="1:134" x14ac:dyDescent="0.25">
      <c r="A11" s="16">
        <v>1060</v>
      </c>
      <c r="B11" s="17" t="s">
        <v>77</v>
      </c>
      <c r="C11" s="32">
        <v>81</v>
      </c>
      <c r="D11" s="32">
        <v>63</v>
      </c>
      <c r="E11" s="32">
        <v>29</v>
      </c>
      <c r="F11" s="32" t="s">
        <v>237</v>
      </c>
      <c r="G11" s="32">
        <v>51</v>
      </c>
      <c r="H11" s="32">
        <v>72</v>
      </c>
      <c r="I11" s="32">
        <v>85</v>
      </c>
      <c r="J11" s="32">
        <v>67</v>
      </c>
      <c r="K11" s="32">
        <v>77</v>
      </c>
      <c r="L11" s="32">
        <v>74</v>
      </c>
      <c r="M11" s="32" t="s">
        <v>237</v>
      </c>
      <c r="N11" s="32">
        <v>69</v>
      </c>
      <c r="O11" s="32">
        <v>21</v>
      </c>
      <c r="P11" s="32">
        <v>49</v>
      </c>
      <c r="Q11" s="32" t="s">
        <v>237</v>
      </c>
      <c r="R11" s="32">
        <v>67</v>
      </c>
      <c r="S11" s="32">
        <v>32</v>
      </c>
      <c r="T11" s="32">
        <v>36</v>
      </c>
      <c r="U11" s="32">
        <v>46</v>
      </c>
      <c r="V11" s="32">
        <v>72</v>
      </c>
      <c r="W11" s="32">
        <v>46</v>
      </c>
      <c r="X11" s="32">
        <v>75</v>
      </c>
      <c r="Y11" s="32" t="s">
        <v>237</v>
      </c>
      <c r="Z11" s="32">
        <v>35</v>
      </c>
      <c r="AA11" s="32">
        <v>44</v>
      </c>
      <c r="AB11" s="32">
        <v>40</v>
      </c>
      <c r="AC11" s="32">
        <v>60</v>
      </c>
      <c r="AD11" s="32">
        <v>73</v>
      </c>
      <c r="AE11" s="32">
        <v>47</v>
      </c>
      <c r="AF11" s="32">
        <v>78</v>
      </c>
      <c r="AG11" s="32" t="s">
        <v>237</v>
      </c>
      <c r="AH11" s="32" t="s">
        <v>237</v>
      </c>
      <c r="AI11" s="32" t="s">
        <v>237</v>
      </c>
      <c r="AJ11" s="16" t="s">
        <v>130</v>
      </c>
      <c r="AK11" s="16">
        <v>78</v>
      </c>
      <c r="AL11" s="16">
        <v>31</v>
      </c>
      <c r="AM11" s="16">
        <v>57</v>
      </c>
      <c r="AN11" s="16">
        <v>72</v>
      </c>
      <c r="AO11" s="16">
        <v>72</v>
      </c>
      <c r="AP11" s="16" t="s">
        <v>237</v>
      </c>
      <c r="AQ11" s="16">
        <v>68</v>
      </c>
      <c r="AR11" s="16">
        <v>74</v>
      </c>
      <c r="AS11" s="16">
        <v>76</v>
      </c>
      <c r="AT11" s="16" t="s">
        <v>237</v>
      </c>
      <c r="AU11" s="16">
        <v>73</v>
      </c>
      <c r="AV11" s="16" t="s">
        <v>237</v>
      </c>
      <c r="AW11" s="16">
        <v>49</v>
      </c>
      <c r="AX11" s="16" t="s">
        <v>237</v>
      </c>
      <c r="AY11" s="16" t="s">
        <v>237</v>
      </c>
      <c r="AZ11" s="16">
        <v>56</v>
      </c>
      <c r="BA11" s="16">
        <v>40</v>
      </c>
      <c r="BB11" s="16">
        <v>52</v>
      </c>
      <c r="BC11" s="16">
        <v>71</v>
      </c>
      <c r="BD11" s="16">
        <v>54</v>
      </c>
      <c r="BE11" s="16">
        <v>79</v>
      </c>
      <c r="BF11" s="16" t="s">
        <v>237</v>
      </c>
      <c r="BG11" s="16">
        <v>22</v>
      </c>
      <c r="BH11" s="16">
        <v>65</v>
      </c>
      <c r="BI11" s="16">
        <v>24</v>
      </c>
      <c r="BJ11" s="16">
        <v>69</v>
      </c>
      <c r="BK11" s="16">
        <v>68</v>
      </c>
      <c r="BL11" s="16">
        <v>75</v>
      </c>
      <c r="BM11" s="16">
        <v>87</v>
      </c>
      <c r="BN11" s="16" t="s">
        <v>237</v>
      </c>
      <c r="BO11" s="16" t="s">
        <v>237</v>
      </c>
      <c r="BP11" s="16">
        <v>80</v>
      </c>
      <c r="BQ11" s="32">
        <v>6</v>
      </c>
      <c r="BR11" s="32">
        <v>15</v>
      </c>
      <c r="BS11" s="32">
        <v>2</v>
      </c>
      <c r="BT11" s="32" t="s">
        <v>237</v>
      </c>
      <c r="BU11" s="32">
        <v>21</v>
      </c>
      <c r="BV11" s="32">
        <v>0</v>
      </c>
      <c r="BW11" s="32" t="s">
        <v>237</v>
      </c>
      <c r="BX11" s="32">
        <v>1</v>
      </c>
      <c r="BY11" s="32">
        <v>-3</v>
      </c>
      <c r="BZ11" s="32">
        <v>2</v>
      </c>
      <c r="CA11" s="32" t="s">
        <v>237</v>
      </c>
      <c r="CB11" s="32">
        <v>4</v>
      </c>
      <c r="CC11" s="32" t="s">
        <v>237</v>
      </c>
      <c r="CD11" s="32">
        <v>0</v>
      </c>
      <c r="CE11" s="32" t="s">
        <v>237</v>
      </c>
      <c r="CF11" s="32" t="s">
        <v>237</v>
      </c>
      <c r="CG11" s="32">
        <v>24</v>
      </c>
      <c r="CH11" s="32">
        <v>4</v>
      </c>
      <c r="CI11" s="32">
        <v>6</v>
      </c>
      <c r="CJ11" s="32">
        <v>-1</v>
      </c>
      <c r="CK11" s="32">
        <v>8</v>
      </c>
      <c r="CL11" s="32">
        <v>4</v>
      </c>
      <c r="CM11" s="32" t="s">
        <v>237</v>
      </c>
      <c r="CN11" s="32">
        <v>-13</v>
      </c>
      <c r="CO11" s="32">
        <v>21</v>
      </c>
      <c r="CP11" s="32">
        <v>-16</v>
      </c>
      <c r="CQ11" s="32">
        <v>9</v>
      </c>
      <c r="CR11" s="32">
        <v>-5</v>
      </c>
      <c r="CS11" s="32">
        <v>28</v>
      </c>
      <c r="CT11" s="32">
        <v>9</v>
      </c>
      <c r="CU11" s="32" t="s">
        <v>237</v>
      </c>
      <c r="CV11" s="32" t="s">
        <v>237</v>
      </c>
      <c r="CW11" s="32" t="s">
        <v>237</v>
      </c>
      <c r="CX11" s="16" t="s">
        <v>237</v>
      </c>
      <c r="CY11" s="16" t="s">
        <v>237</v>
      </c>
      <c r="CZ11" s="16" t="s">
        <v>237</v>
      </c>
      <c r="DA11" s="16" t="s">
        <v>237</v>
      </c>
      <c r="DB11" s="16" t="s">
        <v>237</v>
      </c>
      <c r="DC11" s="16" t="s">
        <v>237</v>
      </c>
      <c r="DD11" s="16" t="s">
        <v>237</v>
      </c>
      <c r="DE11" s="16" t="s">
        <v>237</v>
      </c>
      <c r="DF11" s="16" t="s">
        <v>237</v>
      </c>
      <c r="DG11" s="16" t="s">
        <v>237</v>
      </c>
      <c r="DH11" s="16" t="s">
        <v>237</v>
      </c>
      <c r="DI11" s="16" t="s">
        <v>237</v>
      </c>
      <c r="DJ11" s="16" t="s">
        <v>237</v>
      </c>
      <c r="DK11" s="16" t="s">
        <v>237</v>
      </c>
      <c r="DL11" s="16" t="s">
        <v>237</v>
      </c>
      <c r="DM11" s="16" t="s">
        <v>237</v>
      </c>
      <c r="DN11" s="16" t="s">
        <v>237</v>
      </c>
      <c r="DO11" s="16" t="s">
        <v>237</v>
      </c>
      <c r="DP11" s="16" t="s">
        <v>237</v>
      </c>
      <c r="DQ11" s="16" t="s">
        <v>237</v>
      </c>
      <c r="DR11" s="16" t="s">
        <v>237</v>
      </c>
      <c r="DS11" s="16" t="s">
        <v>237</v>
      </c>
      <c r="DT11" s="16" t="s">
        <v>237</v>
      </c>
      <c r="DU11" s="16" t="s">
        <v>237</v>
      </c>
      <c r="DV11" s="16" t="s">
        <v>237</v>
      </c>
      <c r="DW11" s="16" t="s">
        <v>237</v>
      </c>
      <c r="DX11" s="16" t="s">
        <v>237</v>
      </c>
      <c r="DY11" s="16" t="s">
        <v>237</v>
      </c>
      <c r="DZ11" s="16" t="s">
        <v>237</v>
      </c>
      <c r="EA11" s="16" t="s">
        <v>237</v>
      </c>
      <c r="EB11" s="16" t="s">
        <v>237</v>
      </c>
      <c r="EC11" s="16" t="s">
        <v>237</v>
      </c>
      <c r="ED11" s="16" t="s">
        <v>237</v>
      </c>
    </row>
    <row r="12" spans="1:134" ht="24" x14ac:dyDescent="0.25">
      <c r="A12" s="16">
        <v>1070</v>
      </c>
      <c r="B12" s="17" t="s">
        <v>78</v>
      </c>
      <c r="C12" s="32">
        <v>73.3</v>
      </c>
      <c r="D12" s="32">
        <v>68.3</v>
      </c>
      <c r="E12" s="32">
        <v>43</v>
      </c>
      <c r="F12" s="32">
        <v>66.900000000000006</v>
      </c>
      <c r="G12" s="32">
        <v>4.5</v>
      </c>
      <c r="H12" s="32">
        <v>74.7</v>
      </c>
      <c r="I12" s="32">
        <v>40.700000000000003</v>
      </c>
      <c r="J12" s="32">
        <v>20.399999999999999</v>
      </c>
      <c r="K12" s="32">
        <v>62.5</v>
      </c>
      <c r="L12" s="32">
        <v>37.299999999999997</v>
      </c>
      <c r="M12" s="32">
        <v>53.3</v>
      </c>
      <c r="N12" s="32">
        <v>53.2</v>
      </c>
      <c r="O12" s="32">
        <v>26.1</v>
      </c>
      <c r="P12" s="32">
        <v>18.5</v>
      </c>
      <c r="Q12" s="32">
        <v>30.3</v>
      </c>
      <c r="R12" s="32">
        <v>35.200000000000003</v>
      </c>
      <c r="S12" s="32">
        <v>49.4</v>
      </c>
      <c r="T12" s="32">
        <v>27</v>
      </c>
      <c r="U12" s="32">
        <v>19.5</v>
      </c>
      <c r="V12" s="32">
        <v>59.4</v>
      </c>
      <c r="W12" s="32">
        <v>36.6</v>
      </c>
      <c r="X12" s="32">
        <v>65.599999999999994</v>
      </c>
      <c r="Y12" s="32">
        <v>53.4</v>
      </c>
      <c r="Z12" s="32">
        <v>33</v>
      </c>
      <c r="AA12" s="32">
        <v>26</v>
      </c>
      <c r="AB12" s="32">
        <v>57.6</v>
      </c>
      <c r="AC12" s="32">
        <v>68.599999999999994</v>
      </c>
      <c r="AD12" s="32">
        <v>59.7</v>
      </c>
      <c r="AE12" s="32">
        <v>40.200000000000003</v>
      </c>
      <c r="AF12" s="32">
        <v>52</v>
      </c>
      <c r="AG12" s="32">
        <v>56.2</v>
      </c>
      <c r="AH12" s="32">
        <v>32.1</v>
      </c>
      <c r="AI12" s="32">
        <v>42.8</v>
      </c>
      <c r="AJ12" s="16">
        <v>71.900000000000006</v>
      </c>
      <c r="AK12" s="16">
        <v>72.900000000000006</v>
      </c>
      <c r="AL12" s="16">
        <v>42.9</v>
      </c>
      <c r="AM12" s="16">
        <v>66.099999999999994</v>
      </c>
      <c r="AN12" s="16">
        <v>4.4000000000000004</v>
      </c>
      <c r="AO12" s="16">
        <v>67.3</v>
      </c>
      <c r="AP12" s="16">
        <v>40</v>
      </c>
      <c r="AQ12" s="16">
        <v>24</v>
      </c>
      <c r="AR12" s="16">
        <v>66.7</v>
      </c>
      <c r="AS12" s="16">
        <v>39.200000000000003</v>
      </c>
      <c r="AT12" s="16">
        <v>55</v>
      </c>
      <c r="AU12" s="16">
        <v>43.1</v>
      </c>
      <c r="AV12" s="16">
        <v>22.7</v>
      </c>
      <c r="AW12" s="16">
        <v>20.399999999999999</v>
      </c>
      <c r="AX12" s="16">
        <v>29.4</v>
      </c>
      <c r="AY12" s="16">
        <v>39</v>
      </c>
      <c r="AZ12" s="16">
        <v>49.1</v>
      </c>
      <c r="BA12" s="16">
        <v>28.9</v>
      </c>
      <c r="BB12" s="16">
        <v>20</v>
      </c>
      <c r="BC12" s="16">
        <v>58.6</v>
      </c>
      <c r="BD12" s="16">
        <v>39.799999999999997</v>
      </c>
      <c r="BE12" s="16">
        <v>65.2</v>
      </c>
      <c r="BF12" s="16">
        <v>46.5</v>
      </c>
      <c r="BG12" s="16">
        <v>36.9</v>
      </c>
      <c r="BH12" s="16">
        <v>36</v>
      </c>
      <c r="BI12" s="16">
        <v>56</v>
      </c>
      <c r="BJ12" s="16">
        <v>65.900000000000006</v>
      </c>
      <c r="BK12" s="16">
        <v>56.8</v>
      </c>
      <c r="BL12" s="16">
        <v>41.2</v>
      </c>
      <c r="BM12" s="16">
        <v>53</v>
      </c>
      <c r="BN12" s="16">
        <v>59.7</v>
      </c>
      <c r="BO12" s="16">
        <v>40.5</v>
      </c>
      <c r="BP12" s="16">
        <v>31.5</v>
      </c>
      <c r="BQ12" s="32">
        <v>-1.4</v>
      </c>
      <c r="BR12" s="32">
        <v>4.5999999999999996</v>
      </c>
      <c r="BS12" s="32">
        <v>-0.1</v>
      </c>
      <c r="BT12" s="32">
        <v>-0.8</v>
      </c>
      <c r="BU12" s="32">
        <v>-0.1</v>
      </c>
      <c r="BV12" s="32">
        <v>-7.4</v>
      </c>
      <c r="BW12" s="32">
        <v>-0.7</v>
      </c>
      <c r="BX12" s="32">
        <v>3.6</v>
      </c>
      <c r="BY12" s="32">
        <v>4.2</v>
      </c>
      <c r="BZ12" s="32">
        <v>1.9</v>
      </c>
      <c r="CA12" s="32">
        <v>1.7</v>
      </c>
      <c r="CB12" s="32">
        <v>-10.1</v>
      </c>
      <c r="CC12" s="32">
        <v>-3.4</v>
      </c>
      <c r="CD12" s="32">
        <v>1.9</v>
      </c>
      <c r="CE12" s="32">
        <v>-0.9</v>
      </c>
      <c r="CF12" s="32">
        <v>3.8</v>
      </c>
      <c r="CG12" s="32">
        <v>-0.3</v>
      </c>
      <c r="CH12" s="32">
        <v>1.9</v>
      </c>
      <c r="CI12" s="32">
        <v>0.5</v>
      </c>
      <c r="CJ12" s="32">
        <v>-0.8</v>
      </c>
      <c r="CK12" s="32">
        <v>3.2</v>
      </c>
      <c r="CL12" s="32">
        <v>-0.4</v>
      </c>
      <c r="CM12" s="32">
        <v>-6.9</v>
      </c>
      <c r="CN12" s="32">
        <v>3.9</v>
      </c>
      <c r="CO12" s="32">
        <v>10</v>
      </c>
      <c r="CP12" s="32">
        <v>-1.6</v>
      </c>
      <c r="CQ12" s="32">
        <v>-2.7</v>
      </c>
      <c r="CR12" s="32">
        <v>-2.9</v>
      </c>
      <c r="CS12" s="32">
        <v>1</v>
      </c>
      <c r="CT12" s="32">
        <v>1</v>
      </c>
      <c r="CU12" s="32">
        <v>3.5</v>
      </c>
      <c r="CV12" s="32">
        <v>8.4</v>
      </c>
      <c r="CW12" s="32">
        <v>-11.3</v>
      </c>
      <c r="CX12" s="16" t="s">
        <v>131</v>
      </c>
      <c r="CY12" s="16">
        <v>72.900000000000006</v>
      </c>
      <c r="CZ12" s="16">
        <v>42.9</v>
      </c>
      <c r="DA12" s="16">
        <v>64.400000000000006</v>
      </c>
      <c r="DB12" s="16">
        <v>4.3</v>
      </c>
      <c r="DC12" s="16">
        <v>67.099999999999994</v>
      </c>
      <c r="DD12" s="16">
        <v>40.9</v>
      </c>
      <c r="DE12" s="16">
        <v>24.1</v>
      </c>
      <c r="DF12" s="16">
        <v>66.900000000000006</v>
      </c>
      <c r="DG12" s="16" t="s">
        <v>237</v>
      </c>
      <c r="DH12" s="16">
        <v>55.1</v>
      </c>
      <c r="DI12" s="16">
        <v>40</v>
      </c>
      <c r="DJ12" s="16">
        <v>24.3</v>
      </c>
      <c r="DK12" s="16">
        <v>20.8</v>
      </c>
      <c r="DL12" s="16">
        <v>29.6</v>
      </c>
      <c r="DM12" s="16">
        <v>34.700000000000003</v>
      </c>
      <c r="DN12" s="16">
        <v>49.2</v>
      </c>
      <c r="DO12" s="16">
        <v>30.1</v>
      </c>
      <c r="DP12" s="16">
        <v>20.5</v>
      </c>
      <c r="DQ12" s="16">
        <v>58.5</v>
      </c>
      <c r="DR12" s="16">
        <v>27.3</v>
      </c>
      <c r="DS12" s="16">
        <v>67.5</v>
      </c>
      <c r="DT12" s="16">
        <v>45.7</v>
      </c>
      <c r="DU12" s="16">
        <v>37.200000000000003</v>
      </c>
      <c r="DV12" s="16">
        <v>38.4</v>
      </c>
      <c r="DW12" s="16">
        <v>54.9</v>
      </c>
      <c r="DX12" s="16">
        <v>65.2</v>
      </c>
      <c r="DY12" s="16">
        <v>57.9</v>
      </c>
      <c r="DZ12" s="16">
        <v>41.8</v>
      </c>
      <c r="EA12" s="16">
        <v>53.4</v>
      </c>
      <c r="EB12" s="16">
        <v>58.8</v>
      </c>
      <c r="EC12" s="16">
        <v>41.4</v>
      </c>
      <c r="ED12" s="16">
        <v>36.1</v>
      </c>
    </row>
    <row r="13" spans="1:134" ht="13.5" x14ac:dyDescent="0.25">
      <c r="A13" s="16">
        <v>1080</v>
      </c>
      <c r="B13" s="17" t="s">
        <v>79</v>
      </c>
      <c r="C13" s="32" t="s">
        <v>237</v>
      </c>
      <c r="D13" s="32" t="s">
        <v>237</v>
      </c>
      <c r="E13" s="32" t="s">
        <v>237</v>
      </c>
      <c r="F13" s="32" t="s">
        <v>237</v>
      </c>
      <c r="G13" s="32" t="s">
        <v>237</v>
      </c>
      <c r="H13" s="32" t="s">
        <v>237</v>
      </c>
      <c r="I13" s="32" t="s">
        <v>237</v>
      </c>
      <c r="J13" s="32" t="s">
        <v>237</v>
      </c>
      <c r="K13" s="32" t="s">
        <v>237</v>
      </c>
      <c r="L13" s="32" t="s">
        <v>237</v>
      </c>
      <c r="M13" s="32" t="s">
        <v>237</v>
      </c>
      <c r="N13" s="32" t="s">
        <v>237</v>
      </c>
      <c r="O13" s="32" t="s">
        <v>237</v>
      </c>
      <c r="P13" s="32" t="s">
        <v>237</v>
      </c>
      <c r="Q13" s="32" t="s">
        <v>237</v>
      </c>
      <c r="R13" s="32" t="s">
        <v>237</v>
      </c>
      <c r="S13" s="32" t="s">
        <v>237</v>
      </c>
      <c r="T13" s="32" t="s">
        <v>237</v>
      </c>
      <c r="U13" s="32" t="s">
        <v>237</v>
      </c>
      <c r="V13" s="32" t="s">
        <v>237</v>
      </c>
      <c r="W13" s="32" t="s">
        <v>237</v>
      </c>
      <c r="X13" s="32" t="s">
        <v>237</v>
      </c>
      <c r="Y13" s="32" t="s">
        <v>237</v>
      </c>
      <c r="Z13" s="32" t="s">
        <v>237</v>
      </c>
      <c r="AA13" s="32" t="s">
        <v>237</v>
      </c>
      <c r="AB13" s="32" t="s">
        <v>237</v>
      </c>
      <c r="AC13" s="32" t="s">
        <v>237</v>
      </c>
      <c r="AD13" s="32" t="s">
        <v>237</v>
      </c>
      <c r="AE13" s="32" t="s">
        <v>237</v>
      </c>
      <c r="AF13" s="32" t="s">
        <v>237</v>
      </c>
      <c r="AG13" s="32" t="s">
        <v>237</v>
      </c>
      <c r="AH13" s="32" t="s">
        <v>237</v>
      </c>
      <c r="AI13" s="32" t="s">
        <v>237</v>
      </c>
      <c r="AJ13" s="16">
        <v>32.799999999999997</v>
      </c>
      <c r="AK13" s="16">
        <v>31</v>
      </c>
      <c r="AL13" s="16">
        <v>24.3</v>
      </c>
      <c r="AM13" s="16" t="s">
        <v>237</v>
      </c>
      <c r="AN13" s="16" t="s">
        <v>158</v>
      </c>
      <c r="AO13" s="16">
        <v>30.7</v>
      </c>
      <c r="AP13" s="16">
        <v>58.2</v>
      </c>
      <c r="AQ13" s="16" t="s">
        <v>157</v>
      </c>
      <c r="AR13" s="16">
        <v>29.6</v>
      </c>
      <c r="AS13" s="16">
        <v>32.9</v>
      </c>
      <c r="AT13" s="16" t="s">
        <v>237</v>
      </c>
      <c r="AU13" s="16">
        <v>16.399999999999999</v>
      </c>
      <c r="AV13" s="16">
        <v>16.600000000000001</v>
      </c>
      <c r="AW13" s="16">
        <v>32.200000000000003</v>
      </c>
      <c r="AX13" s="16" t="s">
        <v>237</v>
      </c>
      <c r="AY13" s="16">
        <v>16.3</v>
      </c>
      <c r="AZ13" s="16">
        <v>32.200000000000003</v>
      </c>
      <c r="BA13" s="16" t="s">
        <v>237</v>
      </c>
      <c r="BB13" s="16" t="s">
        <v>237</v>
      </c>
      <c r="BC13" s="16">
        <v>33.9</v>
      </c>
      <c r="BD13" s="16" t="s">
        <v>237</v>
      </c>
      <c r="BE13" s="16">
        <v>46.2</v>
      </c>
      <c r="BF13" s="16" t="s">
        <v>237</v>
      </c>
      <c r="BG13" s="16">
        <v>38.4</v>
      </c>
      <c r="BH13" s="16">
        <v>32.799999999999997</v>
      </c>
      <c r="BI13" s="16">
        <v>40.1</v>
      </c>
      <c r="BJ13" s="16">
        <v>27.6</v>
      </c>
      <c r="BK13" s="16">
        <v>56.9</v>
      </c>
      <c r="BL13" s="16">
        <v>28.7</v>
      </c>
      <c r="BM13" s="16">
        <v>43.7</v>
      </c>
      <c r="BN13" s="16">
        <v>25.3</v>
      </c>
      <c r="BO13" s="16">
        <v>35.6</v>
      </c>
      <c r="BP13" s="16">
        <v>30.9</v>
      </c>
      <c r="BQ13" s="32" t="s">
        <v>237</v>
      </c>
      <c r="BR13" s="32" t="s">
        <v>237</v>
      </c>
      <c r="BS13" s="32" t="s">
        <v>237</v>
      </c>
      <c r="BT13" s="32" t="s">
        <v>237</v>
      </c>
      <c r="BU13" s="32" t="s">
        <v>237</v>
      </c>
      <c r="BV13" s="32" t="s">
        <v>237</v>
      </c>
      <c r="BW13" s="32" t="s">
        <v>237</v>
      </c>
      <c r="BX13" s="32" t="s">
        <v>237</v>
      </c>
      <c r="BY13" s="32" t="s">
        <v>237</v>
      </c>
      <c r="BZ13" s="32" t="s">
        <v>237</v>
      </c>
      <c r="CA13" s="32" t="s">
        <v>237</v>
      </c>
      <c r="CB13" s="32" t="s">
        <v>237</v>
      </c>
      <c r="CC13" s="32" t="s">
        <v>237</v>
      </c>
      <c r="CD13" s="32" t="s">
        <v>237</v>
      </c>
      <c r="CE13" s="32" t="s">
        <v>237</v>
      </c>
      <c r="CF13" s="32" t="s">
        <v>237</v>
      </c>
      <c r="CG13" s="32" t="s">
        <v>237</v>
      </c>
      <c r="CH13" s="32" t="s">
        <v>237</v>
      </c>
      <c r="CI13" s="32" t="s">
        <v>237</v>
      </c>
      <c r="CJ13" s="32" t="s">
        <v>237</v>
      </c>
      <c r="CK13" s="32" t="s">
        <v>237</v>
      </c>
      <c r="CL13" s="32" t="s">
        <v>237</v>
      </c>
      <c r="CM13" s="32" t="s">
        <v>237</v>
      </c>
      <c r="CN13" s="32" t="s">
        <v>237</v>
      </c>
      <c r="CO13" s="32" t="s">
        <v>237</v>
      </c>
      <c r="CP13" s="32" t="s">
        <v>237</v>
      </c>
      <c r="CQ13" s="32" t="s">
        <v>237</v>
      </c>
      <c r="CR13" s="32" t="s">
        <v>237</v>
      </c>
      <c r="CS13" s="32" t="s">
        <v>237</v>
      </c>
      <c r="CT13" s="32" t="s">
        <v>237</v>
      </c>
      <c r="CU13" s="32" t="s">
        <v>237</v>
      </c>
      <c r="CV13" s="32" t="s">
        <v>237</v>
      </c>
      <c r="CW13" s="32" t="s">
        <v>237</v>
      </c>
      <c r="CX13" s="16" t="s">
        <v>237</v>
      </c>
      <c r="CY13" s="16" t="s">
        <v>237</v>
      </c>
      <c r="CZ13" s="16" t="s">
        <v>237</v>
      </c>
      <c r="DA13" s="16" t="s">
        <v>237</v>
      </c>
      <c r="DB13" s="16" t="s">
        <v>237</v>
      </c>
      <c r="DC13" s="16" t="s">
        <v>237</v>
      </c>
      <c r="DD13" s="16" t="s">
        <v>237</v>
      </c>
      <c r="DE13" s="16" t="s">
        <v>237</v>
      </c>
      <c r="DF13" s="16" t="s">
        <v>237</v>
      </c>
      <c r="DG13" s="16" t="s">
        <v>237</v>
      </c>
      <c r="DH13" s="16" t="s">
        <v>237</v>
      </c>
      <c r="DI13" s="16" t="s">
        <v>237</v>
      </c>
      <c r="DJ13" s="16" t="s">
        <v>237</v>
      </c>
      <c r="DK13" s="16" t="s">
        <v>237</v>
      </c>
      <c r="DL13" s="16" t="s">
        <v>237</v>
      </c>
      <c r="DM13" s="16" t="s">
        <v>237</v>
      </c>
      <c r="DN13" s="16" t="s">
        <v>237</v>
      </c>
      <c r="DO13" s="16" t="s">
        <v>237</v>
      </c>
      <c r="DP13" s="16" t="s">
        <v>237</v>
      </c>
      <c r="DQ13" s="16" t="s">
        <v>237</v>
      </c>
      <c r="DR13" s="16" t="s">
        <v>237</v>
      </c>
      <c r="DS13" s="16" t="s">
        <v>237</v>
      </c>
      <c r="DT13" s="16" t="s">
        <v>237</v>
      </c>
      <c r="DU13" s="16" t="s">
        <v>237</v>
      </c>
      <c r="DV13" s="16" t="s">
        <v>237</v>
      </c>
      <c r="DW13" s="16" t="s">
        <v>237</v>
      </c>
      <c r="DX13" s="16" t="s">
        <v>237</v>
      </c>
      <c r="DY13" s="16" t="s">
        <v>237</v>
      </c>
      <c r="DZ13" s="16" t="s">
        <v>237</v>
      </c>
      <c r="EA13" s="16" t="s">
        <v>237</v>
      </c>
      <c r="EB13" s="16" t="s">
        <v>237</v>
      </c>
      <c r="EC13" s="16" t="s">
        <v>237</v>
      </c>
      <c r="ED13" s="16" t="s">
        <v>237</v>
      </c>
    </row>
    <row r="14" spans="1:134" ht="13.5" x14ac:dyDescent="0.25">
      <c r="A14" s="16">
        <v>1090</v>
      </c>
      <c r="B14" s="17" t="s">
        <v>80</v>
      </c>
      <c r="C14" s="32">
        <v>7.8</v>
      </c>
      <c r="D14" s="32">
        <v>4.5</v>
      </c>
      <c r="E14" s="33" t="s">
        <v>104</v>
      </c>
      <c r="F14" s="32" t="s">
        <v>160</v>
      </c>
      <c r="G14" s="32">
        <v>3.7</v>
      </c>
      <c r="H14" s="32" t="s">
        <v>237</v>
      </c>
      <c r="I14" s="32">
        <v>23.3</v>
      </c>
      <c r="J14" s="32">
        <v>2.6</v>
      </c>
      <c r="K14" s="32">
        <v>15.8</v>
      </c>
      <c r="L14" s="32">
        <v>3</v>
      </c>
      <c r="M14" s="32">
        <v>0.4</v>
      </c>
      <c r="N14" s="32">
        <v>3.3</v>
      </c>
      <c r="O14" s="32">
        <v>0.3</v>
      </c>
      <c r="P14" s="32">
        <v>0.7</v>
      </c>
      <c r="Q14" s="32">
        <v>21</v>
      </c>
      <c r="R14" s="32" t="s">
        <v>237</v>
      </c>
      <c r="S14" s="32">
        <v>2.4</v>
      </c>
      <c r="T14" s="32" t="s">
        <v>237</v>
      </c>
      <c r="U14" s="32" t="s">
        <v>237</v>
      </c>
      <c r="V14" s="32" t="s">
        <v>237</v>
      </c>
      <c r="W14" s="32" t="s">
        <v>237</v>
      </c>
      <c r="X14" s="32" t="s">
        <v>237</v>
      </c>
      <c r="Y14" s="32">
        <v>12.9</v>
      </c>
      <c r="Z14" s="32" t="s">
        <v>237</v>
      </c>
      <c r="AA14" s="32" t="s">
        <v>237</v>
      </c>
      <c r="AB14" s="32" t="s">
        <v>237</v>
      </c>
      <c r="AC14" s="32" t="s">
        <v>237</v>
      </c>
      <c r="AD14" s="32">
        <v>6.6</v>
      </c>
      <c r="AE14" s="32">
        <v>5.3</v>
      </c>
      <c r="AF14" s="32" t="s">
        <v>237</v>
      </c>
      <c r="AG14" s="32" t="s">
        <v>237</v>
      </c>
      <c r="AH14" s="32">
        <v>0.1</v>
      </c>
      <c r="AI14" s="32" t="s">
        <v>237</v>
      </c>
      <c r="AJ14" s="16">
        <v>8.1999999999999993</v>
      </c>
      <c r="AK14" s="16">
        <v>4.5999999999999996</v>
      </c>
      <c r="AL14" s="18" t="s">
        <v>104</v>
      </c>
      <c r="AM14" s="16" t="s">
        <v>161</v>
      </c>
      <c r="AN14" s="16">
        <v>3.8</v>
      </c>
      <c r="AO14" s="16" t="s">
        <v>237</v>
      </c>
      <c r="AP14" s="16">
        <v>26.7</v>
      </c>
      <c r="AQ14" s="16">
        <v>5.9</v>
      </c>
      <c r="AR14" s="16">
        <v>15.3</v>
      </c>
      <c r="AS14" s="16">
        <v>2.6</v>
      </c>
      <c r="AT14" s="16">
        <v>0.7</v>
      </c>
      <c r="AU14" s="16">
        <v>3.7</v>
      </c>
      <c r="AV14" s="16">
        <v>0.8</v>
      </c>
      <c r="AW14" s="16">
        <v>0.6</v>
      </c>
      <c r="AX14" s="16">
        <v>18.7</v>
      </c>
      <c r="AY14" s="16">
        <v>3.9</v>
      </c>
      <c r="AZ14" s="16">
        <v>3</v>
      </c>
      <c r="BA14" s="16" t="s">
        <v>237</v>
      </c>
      <c r="BB14" s="16" t="s">
        <v>237</v>
      </c>
      <c r="BC14" s="16">
        <v>7.5</v>
      </c>
      <c r="BD14" s="16">
        <v>3.3</v>
      </c>
      <c r="BE14" s="16">
        <v>10.1</v>
      </c>
      <c r="BF14" s="16">
        <v>12.1</v>
      </c>
      <c r="BG14" s="16" t="s">
        <v>237</v>
      </c>
      <c r="BH14" s="16" t="s">
        <v>237</v>
      </c>
      <c r="BI14" s="16" t="s">
        <v>237</v>
      </c>
      <c r="BJ14" s="16" t="s">
        <v>237</v>
      </c>
      <c r="BK14" s="16">
        <v>7.8</v>
      </c>
      <c r="BL14" s="16">
        <v>5.7</v>
      </c>
      <c r="BM14" s="16">
        <v>18.3</v>
      </c>
      <c r="BN14" s="16">
        <v>25.9</v>
      </c>
      <c r="BO14" s="16">
        <v>0.3</v>
      </c>
      <c r="BP14" s="16" t="s">
        <v>237</v>
      </c>
      <c r="BQ14" s="32">
        <v>0.4</v>
      </c>
      <c r="BR14" s="32">
        <v>0.1</v>
      </c>
      <c r="BS14" s="32" t="s">
        <v>237</v>
      </c>
      <c r="BT14" s="32">
        <v>-0.4</v>
      </c>
      <c r="BU14" s="32">
        <v>0.1</v>
      </c>
      <c r="BV14" s="32" t="s">
        <v>237</v>
      </c>
      <c r="BW14" s="32">
        <v>3.4</v>
      </c>
      <c r="BX14" s="32">
        <v>3.3</v>
      </c>
      <c r="BY14" s="32">
        <v>-0.5</v>
      </c>
      <c r="BZ14" s="32">
        <v>-0.4</v>
      </c>
      <c r="CA14" s="32">
        <v>0.3</v>
      </c>
      <c r="CB14" s="32">
        <v>0.4</v>
      </c>
      <c r="CC14" s="32">
        <v>0.5</v>
      </c>
      <c r="CD14" s="32">
        <v>-0.1</v>
      </c>
      <c r="CE14" s="32">
        <v>-2.2999999999999998</v>
      </c>
      <c r="CF14" s="33" t="s">
        <v>109</v>
      </c>
      <c r="CG14" s="32">
        <v>0.6</v>
      </c>
      <c r="CH14" s="32" t="s">
        <v>237</v>
      </c>
      <c r="CI14" s="32" t="s">
        <v>237</v>
      </c>
      <c r="CJ14" s="33" t="s">
        <v>109</v>
      </c>
      <c r="CK14" s="33" t="s">
        <v>109</v>
      </c>
      <c r="CL14" s="33" t="s">
        <v>109</v>
      </c>
      <c r="CM14" s="32">
        <v>-0.8</v>
      </c>
      <c r="CN14" s="32" t="s">
        <v>237</v>
      </c>
      <c r="CO14" s="32" t="s">
        <v>237</v>
      </c>
      <c r="CP14" s="32" t="s">
        <v>237</v>
      </c>
      <c r="CQ14" s="32" t="s">
        <v>237</v>
      </c>
      <c r="CR14" s="32">
        <v>1.2</v>
      </c>
      <c r="CS14" s="32">
        <v>0.4</v>
      </c>
      <c r="CT14" s="33" t="s">
        <v>109</v>
      </c>
      <c r="CU14" s="33" t="s">
        <v>105</v>
      </c>
      <c r="CV14" s="32">
        <v>0.2</v>
      </c>
      <c r="CW14" s="33" t="s">
        <v>109</v>
      </c>
      <c r="CX14" s="16">
        <v>8.3000000000000007</v>
      </c>
      <c r="CY14" s="16">
        <v>4.3</v>
      </c>
      <c r="CZ14" s="18" t="s">
        <v>104</v>
      </c>
      <c r="DA14" s="16" t="s">
        <v>162</v>
      </c>
      <c r="DB14" s="16">
        <v>3.2</v>
      </c>
      <c r="DC14" s="16" t="s">
        <v>159</v>
      </c>
      <c r="DD14" s="16">
        <v>25</v>
      </c>
      <c r="DE14" s="16">
        <v>6.4</v>
      </c>
      <c r="DF14" s="16">
        <v>16.7</v>
      </c>
      <c r="DG14" s="16">
        <v>3.2</v>
      </c>
      <c r="DH14" s="16">
        <v>0.7</v>
      </c>
      <c r="DI14" s="16">
        <v>3.7</v>
      </c>
      <c r="DJ14" s="16">
        <v>0.9</v>
      </c>
      <c r="DK14" s="16">
        <v>0.7</v>
      </c>
      <c r="DL14" s="16">
        <v>21.2</v>
      </c>
      <c r="DM14" s="16">
        <v>3.9</v>
      </c>
      <c r="DN14" s="16">
        <v>3.6</v>
      </c>
      <c r="DO14" s="16" t="s">
        <v>163</v>
      </c>
      <c r="DP14" s="16" t="s">
        <v>164</v>
      </c>
      <c r="DQ14" s="16">
        <v>7.6</v>
      </c>
      <c r="DR14" s="16">
        <v>3.3</v>
      </c>
      <c r="DS14" s="16" t="s">
        <v>165</v>
      </c>
      <c r="DT14" s="16">
        <v>13.4</v>
      </c>
      <c r="DU14" s="16" t="s">
        <v>166</v>
      </c>
      <c r="DV14" s="16" t="s">
        <v>167</v>
      </c>
      <c r="DW14" s="16" t="s">
        <v>162</v>
      </c>
      <c r="DX14" s="16" t="s">
        <v>168</v>
      </c>
      <c r="DY14" s="16">
        <v>7.1</v>
      </c>
      <c r="DZ14" s="16">
        <v>5.9</v>
      </c>
      <c r="EA14" s="16">
        <v>20.399999999999999</v>
      </c>
      <c r="EB14" s="16">
        <v>25.1</v>
      </c>
      <c r="EC14" s="16">
        <v>0.4</v>
      </c>
      <c r="ED14" s="16" t="s">
        <v>169</v>
      </c>
    </row>
    <row r="15" spans="1:134" ht="13.5" x14ac:dyDescent="0.25">
      <c r="A15" s="16">
        <v>1100</v>
      </c>
      <c r="B15" s="17" t="s">
        <v>81</v>
      </c>
      <c r="C15" s="32">
        <v>4.5999999999999996</v>
      </c>
      <c r="D15" s="32">
        <v>3</v>
      </c>
      <c r="E15" s="32" t="s">
        <v>237</v>
      </c>
      <c r="F15" s="32" t="s">
        <v>237</v>
      </c>
      <c r="G15" s="32">
        <v>1.2</v>
      </c>
      <c r="H15" s="32" t="s">
        <v>237</v>
      </c>
      <c r="I15" s="32">
        <v>18.399999999999999</v>
      </c>
      <c r="J15" s="32" t="s">
        <v>237</v>
      </c>
      <c r="K15" s="32">
        <v>10.6</v>
      </c>
      <c r="L15" s="32">
        <v>2.7</v>
      </c>
      <c r="M15" s="32" t="s">
        <v>179</v>
      </c>
      <c r="N15" s="32">
        <v>2.6</v>
      </c>
      <c r="O15" s="32">
        <v>0.3</v>
      </c>
      <c r="P15" s="32">
        <v>0.7</v>
      </c>
      <c r="Q15" s="32">
        <v>17</v>
      </c>
      <c r="R15" s="32">
        <v>2.7</v>
      </c>
      <c r="S15" s="32">
        <v>1.1000000000000001</v>
      </c>
      <c r="T15" s="32" t="s">
        <v>237</v>
      </c>
      <c r="U15" s="32" t="s">
        <v>237</v>
      </c>
      <c r="V15" s="32" t="s">
        <v>237</v>
      </c>
      <c r="W15" s="32">
        <v>2.8</v>
      </c>
      <c r="X15" s="32" t="s">
        <v>237</v>
      </c>
      <c r="Y15" s="32">
        <v>10.3</v>
      </c>
      <c r="Z15" s="32">
        <v>0.6</v>
      </c>
      <c r="AA15" s="32" t="s">
        <v>237</v>
      </c>
      <c r="AB15" s="32" t="s">
        <v>237</v>
      </c>
      <c r="AC15" s="32" t="s">
        <v>237</v>
      </c>
      <c r="AD15" s="32">
        <v>3.8</v>
      </c>
      <c r="AE15" s="32">
        <v>4.3</v>
      </c>
      <c r="AF15" s="32" t="s">
        <v>237</v>
      </c>
      <c r="AG15" s="32" t="s">
        <v>237</v>
      </c>
      <c r="AH15" s="32">
        <v>0.5</v>
      </c>
      <c r="AI15" s="32" t="s">
        <v>237</v>
      </c>
      <c r="AJ15" s="16">
        <v>4.5</v>
      </c>
      <c r="AK15" s="16">
        <v>3.1</v>
      </c>
      <c r="AL15" s="16" t="s">
        <v>237</v>
      </c>
      <c r="AM15" s="16" t="s">
        <v>237</v>
      </c>
      <c r="AN15" s="16" t="s">
        <v>173</v>
      </c>
      <c r="AO15" s="16" t="s">
        <v>237</v>
      </c>
      <c r="AP15" s="16">
        <v>23.5</v>
      </c>
      <c r="AQ15" s="16" t="s">
        <v>172</v>
      </c>
      <c r="AR15" s="16">
        <v>9.8000000000000007</v>
      </c>
      <c r="AS15" s="16">
        <v>2.2999999999999998</v>
      </c>
      <c r="AT15" s="16" t="s">
        <v>179</v>
      </c>
      <c r="AU15" s="16">
        <v>2.9</v>
      </c>
      <c r="AV15" s="16">
        <v>0.5</v>
      </c>
      <c r="AW15" s="16">
        <v>0.7</v>
      </c>
      <c r="AX15" s="16">
        <v>16</v>
      </c>
      <c r="AY15" s="16">
        <v>2.7</v>
      </c>
      <c r="AZ15" s="16">
        <v>1.3</v>
      </c>
      <c r="BA15" s="16" t="s">
        <v>237</v>
      </c>
      <c r="BB15" s="16" t="s">
        <v>237</v>
      </c>
      <c r="BC15" s="16">
        <v>4.7</v>
      </c>
      <c r="BD15" s="16">
        <v>3.4</v>
      </c>
      <c r="BE15" s="16">
        <v>9.3000000000000007</v>
      </c>
      <c r="BF15" s="16">
        <v>10.1</v>
      </c>
      <c r="BG15" s="16">
        <v>0.9</v>
      </c>
      <c r="BH15" s="16" t="s">
        <v>237</v>
      </c>
      <c r="BI15" s="16" t="s">
        <v>237</v>
      </c>
      <c r="BJ15" s="16" t="s">
        <v>237</v>
      </c>
      <c r="BK15" s="16">
        <v>3.4</v>
      </c>
      <c r="BL15" s="16">
        <v>4.9000000000000004</v>
      </c>
      <c r="BM15" s="16">
        <v>15.8</v>
      </c>
      <c r="BN15" s="16">
        <v>10.3</v>
      </c>
      <c r="BO15" s="16">
        <v>1.1000000000000001</v>
      </c>
      <c r="BP15" s="16">
        <v>9.6</v>
      </c>
      <c r="BQ15" s="32">
        <v>-0.1</v>
      </c>
      <c r="BR15" s="32">
        <v>0.1</v>
      </c>
      <c r="BS15" s="32" t="s">
        <v>237</v>
      </c>
      <c r="BT15" s="32" t="s">
        <v>237</v>
      </c>
      <c r="BU15" s="32">
        <v>-0.1</v>
      </c>
      <c r="BV15" s="32" t="s">
        <v>237</v>
      </c>
      <c r="BW15" s="32">
        <v>5.0999999999999996</v>
      </c>
      <c r="BX15" s="32" t="s">
        <v>237</v>
      </c>
      <c r="BY15" s="32">
        <v>-0.8</v>
      </c>
      <c r="BZ15" s="32">
        <v>-0.4</v>
      </c>
      <c r="CA15" s="32">
        <v>0</v>
      </c>
      <c r="CB15" s="32">
        <v>0.3</v>
      </c>
      <c r="CC15" s="32">
        <v>0.2</v>
      </c>
      <c r="CD15" s="32">
        <v>0</v>
      </c>
      <c r="CE15" s="32">
        <v>-1</v>
      </c>
      <c r="CF15" s="32">
        <v>0</v>
      </c>
      <c r="CG15" s="32">
        <v>0.2</v>
      </c>
      <c r="CH15" s="32" t="s">
        <v>237</v>
      </c>
      <c r="CI15" s="32" t="s">
        <v>237</v>
      </c>
      <c r="CJ15" s="33" t="s">
        <v>109</v>
      </c>
      <c r="CK15" s="32">
        <v>0.6</v>
      </c>
      <c r="CL15" s="33" t="s">
        <v>109</v>
      </c>
      <c r="CM15" s="32">
        <v>-0.2</v>
      </c>
      <c r="CN15" s="32">
        <v>0.3</v>
      </c>
      <c r="CO15" s="32" t="s">
        <v>237</v>
      </c>
      <c r="CP15" s="32" t="s">
        <v>237</v>
      </c>
      <c r="CQ15" s="32" t="s">
        <v>237</v>
      </c>
      <c r="CR15" s="32">
        <v>-0.4</v>
      </c>
      <c r="CS15" s="32">
        <v>0.6</v>
      </c>
      <c r="CT15" s="33" t="s">
        <v>109</v>
      </c>
      <c r="CU15" s="33" t="s">
        <v>105</v>
      </c>
      <c r="CV15" s="32">
        <v>0.6</v>
      </c>
      <c r="CW15" s="33" t="s">
        <v>109</v>
      </c>
      <c r="CX15" s="16">
        <v>5</v>
      </c>
      <c r="CY15" s="16">
        <v>2.7</v>
      </c>
      <c r="CZ15" s="16" t="s">
        <v>170</v>
      </c>
      <c r="DA15" s="16" t="s">
        <v>237</v>
      </c>
      <c r="DB15" s="16" t="s">
        <v>174</v>
      </c>
      <c r="DC15" s="16" t="s">
        <v>171</v>
      </c>
      <c r="DD15" s="16">
        <v>22.4</v>
      </c>
      <c r="DE15" s="16">
        <v>4</v>
      </c>
      <c r="DF15" s="16">
        <v>11.3</v>
      </c>
      <c r="DG15" s="16">
        <v>2.5</v>
      </c>
      <c r="DH15" s="16">
        <v>0.3</v>
      </c>
      <c r="DI15" s="16">
        <v>3.1</v>
      </c>
      <c r="DJ15" s="16">
        <v>0.4</v>
      </c>
      <c r="DK15" s="16">
        <v>0.6</v>
      </c>
      <c r="DL15" s="16">
        <v>17.399999999999999</v>
      </c>
      <c r="DM15" s="16">
        <v>3.1</v>
      </c>
      <c r="DN15" s="16">
        <v>1.6</v>
      </c>
      <c r="DO15" s="16" t="s">
        <v>175</v>
      </c>
      <c r="DP15" s="16" t="s">
        <v>237</v>
      </c>
      <c r="DQ15" s="16">
        <v>5.2</v>
      </c>
      <c r="DR15" s="16">
        <v>2.6</v>
      </c>
      <c r="DS15" s="16" t="s">
        <v>176</v>
      </c>
      <c r="DT15" s="16">
        <v>12.2</v>
      </c>
      <c r="DU15" s="16" t="s">
        <v>177</v>
      </c>
      <c r="DV15" s="16" t="s">
        <v>178</v>
      </c>
      <c r="DW15" s="16" t="s">
        <v>237</v>
      </c>
      <c r="DX15" s="16" t="s">
        <v>237</v>
      </c>
      <c r="DY15" s="16">
        <v>2.6</v>
      </c>
      <c r="DZ15" s="16">
        <v>4.5999999999999996</v>
      </c>
      <c r="EA15" s="16">
        <v>18.100000000000001</v>
      </c>
      <c r="EB15" s="16">
        <v>9.5</v>
      </c>
      <c r="EC15" s="16">
        <v>1.5</v>
      </c>
      <c r="ED15" s="16">
        <v>7.6</v>
      </c>
    </row>
    <row r="16" spans="1:134" ht="13.5" x14ac:dyDescent="0.25">
      <c r="A16" s="16">
        <v>1110</v>
      </c>
      <c r="B16" s="17" t="s">
        <v>82</v>
      </c>
      <c r="C16" s="32">
        <v>18.600000000000001</v>
      </c>
      <c r="D16" s="32">
        <v>10.4</v>
      </c>
      <c r="E16" s="32" t="s">
        <v>237</v>
      </c>
      <c r="F16" s="32" t="s">
        <v>181</v>
      </c>
      <c r="G16" s="32" t="s">
        <v>184</v>
      </c>
      <c r="H16" s="32" t="s">
        <v>237</v>
      </c>
      <c r="I16" s="32">
        <v>31.7</v>
      </c>
      <c r="J16" s="32" t="s">
        <v>237</v>
      </c>
      <c r="K16" s="32">
        <v>17.899999999999999</v>
      </c>
      <c r="L16" s="32">
        <v>6.7</v>
      </c>
      <c r="M16" s="32">
        <v>0.9</v>
      </c>
      <c r="N16" s="32">
        <v>4.4000000000000004</v>
      </c>
      <c r="O16" s="32">
        <v>2.2000000000000002</v>
      </c>
      <c r="P16" s="32">
        <v>3.6</v>
      </c>
      <c r="Q16" s="32">
        <v>30</v>
      </c>
      <c r="R16" s="32">
        <v>6.9</v>
      </c>
      <c r="S16" s="32">
        <v>6.7</v>
      </c>
      <c r="T16" s="32" t="s">
        <v>237</v>
      </c>
      <c r="U16" s="32" t="s">
        <v>237</v>
      </c>
      <c r="V16" s="32" t="s">
        <v>237</v>
      </c>
      <c r="W16" s="32" t="s">
        <v>187</v>
      </c>
      <c r="X16" s="32" t="s">
        <v>237</v>
      </c>
      <c r="Y16" s="32">
        <v>19.7</v>
      </c>
      <c r="Z16" s="32">
        <v>3.7</v>
      </c>
      <c r="AA16" s="32" t="s">
        <v>237</v>
      </c>
      <c r="AB16" s="32" t="s">
        <v>237</v>
      </c>
      <c r="AC16" s="32">
        <v>1.6</v>
      </c>
      <c r="AD16" s="32">
        <v>19.899999999999999</v>
      </c>
      <c r="AE16" s="32">
        <v>15.2</v>
      </c>
      <c r="AF16" s="32" t="s">
        <v>237</v>
      </c>
      <c r="AG16" s="32" t="s">
        <v>237</v>
      </c>
      <c r="AH16" s="32">
        <v>2.4</v>
      </c>
      <c r="AI16" s="32" t="s">
        <v>237</v>
      </c>
      <c r="AJ16" s="16">
        <v>19.399999999999999</v>
      </c>
      <c r="AK16" s="16">
        <v>9</v>
      </c>
      <c r="AL16" s="16" t="s">
        <v>237</v>
      </c>
      <c r="AM16" s="16" t="s">
        <v>182</v>
      </c>
      <c r="AN16" s="16" t="s">
        <v>185</v>
      </c>
      <c r="AO16" s="16" t="s">
        <v>237</v>
      </c>
      <c r="AP16" s="16">
        <v>33.5</v>
      </c>
      <c r="AQ16" s="16">
        <v>7.1</v>
      </c>
      <c r="AR16" s="16">
        <v>16.8</v>
      </c>
      <c r="AS16" s="16">
        <v>4.9000000000000004</v>
      </c>
      <c r="AT16" s="16">
        <v>1.5</v>
      </c>
      <c r="AU16" s="16">
        <v>5.6</v>
      </c>
      <c r="AV16" s="16">
        <v>3.4</v>
      </c>
      <c r="AW16" s="16">
        <v>2.4</v>
      </c>
      <c r="AX16" s="16">
        <v>27.1</v>
      </c>
      <c r="AY16" s="16">
        <v>7.1</v>
      </c>
      <c r="AZ16" s="16">
        <v>6.2</v>
      </c>
      <c r="BA16" s="16" t="s">
        <v>237</v>
      </c>
      <c r="BB16" s="16" t="s">
        <v>181</v>
      </c>
      <c r="BC16" s="16">
        <v>17.2</v>
      </c>
      <c r="BD16" s="16">
        <v>14.9</v>
      </c>
      <c r="BE16" s="16">
        <v>17.600000000000001</v>
      </c>
      <c r="BF16" s="16">
        <v>18.5</v>
      </c>
      <c r="BG16" s="16">
        <v>5.9</v>
      </c>
      <c r="BH16" s="16" t="s">
        <v>237</v>
      </c>
      <c r="BI16" s="16" t="s">
        <v>180</v>
      </c>
      <c r="BJ16" s="16">
        <v>1.6</v>
      </c>
      <c r="BK16" s="16">
        <v>18.399999999999999</v>
      </c>
      <c r="BL16" s="16">
        <v>13.1</v>
      </c>
      <c r="BM16" s="16">
        <v>40.299999999999997</v>
      </c>
      <c r="BN16" s="16">
        <v>24.7</v>
      </c>
      <c r="BO16" s="16">
        <v>4.7</v>
      </c>
      <c r="BP16" s="16">
        <v>18.3</v>
      </c>
      <c r="BQ16" s="32">
        <v>0.8</v>
      </c>
      <c r="BR16" s="32">
        <v>-1.4</v>
      </c>
      <c r="BS16" s="32" t="s">
        <v>237</v>
      </c>
      <c r="BT16" s="32">
        <v>-0.9</v>
      </c>
      <c r="BU16" s="32">
        <v>0.2</v>
      </c>
      <c r="BV16" s="32" t="s">
        <v>237</v>
      </c>
      <c r="BW16" s="32">
        <v>1.8</v>
      </c>
      <c r="BX16" s="32" t="s">
        <v>237</v>
      </c>
      <c r="BY16" s="32">
        <v>-1.1000000000000001</v>
      </c>
      <c r="BZ16" s="32">
        <v>-1.8</v>
      </c>
      <c r="CA16" s="32">
        <v>0.6</v>
      </c>
      <c r="CB16" s="32">
        <v>1.2</v>
      </c>
      <c r="CC16" s="32">
        <v>1.2</v>
      </c>
      <c r="CD16" s="32">
        <v>-1.2</v>
      </c>
      <c r="CE16" s="32">
        <v>-2.9</v>
      </c>
      <c r="CF16" s="32">
        <v>0.2</v>
      </c>
      <c r="CG16" s="32">
        <v>-0.5</v>
      </c>
      <c r="CH16" s="32" t="s">
        <v>237</v>
      </c>
      <c r="CI16" s="32" t="s">
        <v>237</v>
      </c>
      <c r="CJ16" s="33" t="s">
        <v>109</v>
      </c>
      <c r="CK16" s="32">
        <v>3.9</v>
      </c>
      <c r="CL16" s="33" t="s">
        <v>109</v>
      </c>
      <c r="CM16" s="32">
        <v>-1.2</v>
      </c>
      <c r="CN16" s="32">
        <v>2.2000000000000002</v>
      </c>
      <c r="CO16" s="32" t="s">
        <v>237</v>
      </c>
      <c r="CP16" s="32" t="s">
        <v>237</v>
      </c>
      <c r="CQ16" s="32">
        <v>0</v>
      </c>
      <c r="CR16" s="32">
        <v>-1.5</v>
      </c>
      <c r="CS16" s="32">
        <v>-2.1</v>
      </c>
      <c r="CT16" s="33" t="s">
        <v>109</v>
      </c>
      <c r="CU16" s="33" t="s">
        <v>105</v>
      </c>
      <c r="CV16" s="32">
        <v>2.2999999999999998</v>
      </c>
      <c r="CW16" s="33" t="s">
        <v>109</v>
      </c>
      <c r="CX16" s="16">
        <v>18.5</v>
      </c>
      <c r="CY16" s="16">
        <v>9.1999999999999993</v>
      </c>
      <c r="CZ16" s="16" t="s">
        <v>180</v>
      </c>
      <c r="DA16" s="16" t="s">
        <v>183</v>
      </c>
      <c r="DB16" s="16">
        <v>6.5</v>
      </c>
      <c r="DC16" s="16" t="s">
        <v>159</v>
      </c>
      <c r="DD16" s="16">
        <v>32.700000000000003</v>
      </c>
      <c r="DE16" s="16">
        <v>11.8</v>
      </c>
      <c r="DF16" s="16">
        <v>18.2</v>
      </c>
      <c r="DG16" s="16">
        <v>5.3</v>
      </c>
      <c r="DH16" s="16">
        <v>2.8</v>
      </c>
      <c r="DI16" s="16">
        <v>5.6</v>
      </c>
      <c r="DJ16" s="16">
        <v>2.7</v>
      </c>
      <c r="DK16" s="16">
        <v>1.9</v>
      </c>
      <c r="DL16" s="16">
        <v>29.1</v>
      </c>
      <c r="DM16" s="16">
        <v>7.2</v>
      </c>
      <c r="DN16" s="16">
        <v>6.2</v>
      </c>
      <c r="DO16" s="16">
        <v>7.3</v>
      </c>
      <c r="DP16" s="16" t="s">
        <v>186</v>
      </c>
      <c r="DQ16" s="16">
        <v>17.5</v>
      </c>
      <c r="DR16" s="16" t="s">
        <v>188</v>
      </c>
      <c r="DS16" s="16" t="s">
        <v>189</v>
      </c>
      <c r="DT16" s="16">
        <v>22.8</v>
      </c>
      <c r="DU16" s="16" t="s">
        <v>190</v>
      </c>
      <c r="DV16" s="16" t="s">
        <v>191</v>
      </c>
      <c r="DW16" s="16" t="s">
        <v>192</v>
      </c>
      <c r="DX16" s="16">
        <v>1.1000000000000001</v>
      </c>
      <c r="DY16" s="16">
        <v>13.4</v>
      </c>
      <c r="DZ16" s="16">
        <v>12.7</v>
      </c>
      <c r="EA16" s="16">
        <v>42.5</v>
      </c>
      <c r="EB16" s="16">
        <v>22.7</v>
      </c>
      <c r="EC16" s="16">
        <v>5.8</v>
      </c>
      <c r="ED16" s="16">
        <v>15</v>
      </c>
    </row>
    <row r="17" spans="1:134" ht="24" x14ac:dyDescent="0.25">
      <c r="A17" s="16">
        <v>1120</v>
      </c>
      <c r="B17" s="17" t="s">
        <v>83</v>
      </c>
      <c r="C17" s="32">
        <v>9.1999999999999993</v>
      </c>
      <c r="D17" s="32">
        <v>17.2</v>
      </c>
      <c r="E17" s="32">
        <v>5.4</v>
      </c>
      <c r="F17" s="32">
        <v>14.8</v>
      </c>
      <c r="G17" s="32">
        <v>32.9</v>
      </c>
      <c r="H17" s="32">
        <v>12.8</v>
      </c>
      <c r="I17" s="32" t="s">
        <v>237</v>
      </c>
      <c r="J17" s="32">
        <v>12.6</v>
      </c>
      <c r="K17" s="32">
        <v>11.5</v>
      </c>
      <c r="L17" s="32" t="s">
        <v>237</v>
      </c>
      <c r="M17" s="32" t="s">
        <v>237</v>
      </c>
      <c r="N17" s="32">
        <v>7</v>
      </c>
      <c r="O17" s="32">
        <v>17.7</v>
      </c>
      <c r="P17" s="32" t="s">
        <v>237</v>
      </c>
      <c r="Q17" s="32" t="s">
        <v>237</v>
      </c>
      <c r="R17" s="32" t="s">
        <v>237</v>
      </c>
      <c r="S17" s="32">
        <v>20.6</v>
      </c>
      <c r="T17" s="32">
        <v>12.2</v>
      </c>
      <c r="U17" s="32">
        <v>10.6</v>
      </c>
      <c r="V17" s="32" t="s">
        <v>237</v>
      </c>
      <c r="W17" s="32">
        <v>27.4</v>
      </c>
      <c r="X17" s="32">
        <v>11.2</v>
      </c>
      <c r="Y17" s="32">
        <v>10.7</v>
      </c>
      <c r="Z17" s="32">
        <v>9</v>
      </c>
      <c r="AA17" s="32">
        <v>6.5</v>
      </c>
      <c r="AB17" s="32">
        <v>9</v>
      </c>
      <c r="AC17" s="32">
        <v>13.1</v>
      </c>
      <c r="AD17" s="32">
        <v>13.1</v>
      </c>
      <c r="AE17" s="32">
        <v>8.5</v>
      </c>
      <c r="AF17" s="32">
        <v>7.8</v>
      </c>
      <c r="AG17" s="32" t="s">
        <v>237</v>
      </c>
      <c r="AH17" s="32">
        <v>12.9</v>
      </c>
      <c r="AI17" s="32">
        <v>25</v>
      </c>
      <c r="AJ17" s="16" t="s">
        <v>132</v>
      </c>
      <c r="AK17" s="16">
        <v>13.5</v>
      </c>
      <c r="AL17" s="16">
        <v>6.2</v>
      </c>
      <c r="AM17" s="16" t="s">
        <v>237</v>
      </c>
      <c r="AN17" s="16">
        <v>24.8</v>
      </c>
      <c r="AO17" s="16">
        <v>4.8</v>
      </c>
      <c r="AP17" s="16">
        <v>14.8</v>
      </c>
      <c r="AQ17" s="16">
        <v>16</v>
      </c>
      <c r="AR17" s="16" t="s">
        <v>237</v>
      </c>
      <c r="AS17" s="16">
        <v>13.8</v>
      </c>
      <c r="AT17" s="16">
        <v>15.8</v>
      </c>
      <c r="AU17" s="16">
        <v>5.8</v>
      </c>
      <c r="AV17" s="16">
        <v>19.399999999999999</v>
      </c>
      <c r="AW17" s="16">
        <v>9.6</v>
      </c>
      <c r="AX17" s="16" t="s">
        <v>237</v>
      </c>
      <c r="AY17" s="16" t="s">
        <v>237</v>
      </c>
      <c r="AZ17" s="16">
        <v>17.899999999999999</v>
      </c>
      <c r="BA17" s="16">
        <v>14.2</v>
      </c>
      <c r="BB17" s="16">
        <v>8.3000000000000007</v>
      </c>
      <c r="BC17" s="16">
        <v>13.6</v>
      </c>
      <c r="BD17" s="16">
        <v>23.6</v>
      </c>
      <c r="BE17" s="16">
        <v>9.4</v>
      </c>
      <c r="BF17" s="16">
        <v>7.4</v>
      </c>
      <c r="BG17" s="16">
        <v>9.9</v>
      </c>
      <c r="BH17" s="16">
        <v>8.1</v>
      </c>
      <c r="BI17" s="16">
        <v>43.7</v>
      </c>
      <c r="BJ17" s="16">
        <v>9.6999999999999993</v>
      </c>
      <c r="BK17" s="16">
        <v>12</v>
      </c>
      <c r="BL17" s="16">
        <v>10.199999999999999</v>
      </c>
      <c r="BM17" s="16">
        <v>7.3</v>
      </c>
      <c r="BN17" s="16">
        <v>11.1</v>
      </c>
      <c r="BO17" s="16" t="s">
        <v>237</v>
      </c>
      <c r="BP17" s="16" t="s">
        <v>237</v>
      </c>
      <c r="BQ17" s="32">
        <v>-1.3</v>
      </c>
      <c r="BR17" s="32">
        <v>-3.7</v>
      </c>
      <c r="BS17" s="32">
        <v>0.8</v>
      </c>
      <c r="BT17" s="32" t="s">
        <v>237</v>
      </c>
      <c r="BU17" s="32">
        <v>-8.1</v>
      </c>
      <c r="BV17" s="32">
        <v>-8</v>
      </c>
      <c r="BW17" s="32" t="s">
        <v>237</v>
      </c>
      <c r="BX17" s="32">
        <v>3.4</v>
      </c>
      <c r="BY17" s="32" t="s">
        <v>237</v>
      </c>
      <c r="BZ17" s="33" t="s">
        <v>109</v>
      </c>
      <c r="CA17" s="32" t="s">
        <v>237</v>
      </c>
      <c r="CB17" s="32">
        <v>-1.2</v>
      </c>
      <c r="CC17" s="32">
        <v>1.7</v>
      </c>
      <c r="CD17" s="33" t="s">
        <v>109</v>
      </c>
      <c r="CE17" s="32" t="s">
        <v>237</v>
      </c>
      <c r="CF17" s="32" t="s">
        <v>237</v>
      </c>
      <c r="CG17" s="32">
        <v>-2.7</v>
      </c>
      <c r="CH17" s="32">
        <v>2</v>
      </c>
      <c r="CI17" s="32">
        <v>-2.2999999999999998</v>
      </c>
      <c r="CJ17" s="32" t="s">
        <v>237</v>
      </c>
      <c r="CK17" s="32">
        <v>-3.8</v>
      </c>
      <c r="CL17" s="32">
        <v>-1.8</v>
      </c>
      <c r="CM17" s="32">
        <v>-3.3</v>
      </c>
      <c r="CN17" s="32">
        <v>0.9</v>
      </c>
      <c r="CO17" s="32">
        <v>1.6</v>
      </c>
      <c r="CP17" s="32">
        <v>34.700000000000003</v>
      </c>
      <c r="CQ17" s="32">
        <v>-3.4</v>
      </c>
      <c r="CR17" s="32">
        <v>-1.1000000000000001</v>
      </c>
      <c r="CS17" s="32">
        <v>1.7</v>
      </c>
      <c r="CT17" s="32">
        <v>-0.5</v>
      </c>
      <c r="CU17" s="32" t="s">
        <v>237</v>
      </c>
      <c r="CV17" s="32" t="s">
        <v>237</v>
      </c>
      <c r="CW17" s="32" t="s">
        <v>237</v>
      </c>
      <c r="CX17" s="16" t="s">
        <v>237</v>
      </c>
      <c r="CY17" s="16" t="s">
        <v>237</v>
      </c>
      <c r="CZ17" s="16" t="s">
        <v>237</v>
      </c>
      <c r="DA17" s="16" t="s">
        <v>237</v>
      </c>
      <c r="DB17" s="16" t="s">
        <v>237</v>
      </c>
      <c r="DC17" s="16" t="s">
        <v>237</v>
      </c>
      <c r="DD17" s="16" t="s">
        <v>237</v>
      </c>
      <c r="DE17" s="16" t="s">
        <v>237</v>
      </c>
      <c r="DF17" s="16" t="s">
        <v>237</v>
      </c>
      <c r="DG17" s="16" t="s">
        <v>237</v>
      </c>
      <c r="DH17" s="16" t="s">
        <v>237</v>
      </c>
      <c r="DI17" s="16" t="s">
        <v>237</v>
      </c>
      <c r="DJ17" s="16" t="s">
        <v>237</v>
      </c>
      <c r="DK17" s="16" t="s">
        <v>237</v>
      </c>
      <c r="DL17" s="16" t="s">
        <v>237</v>
      </c>
      <c r="DM17" s="16" t="s">
        <v>237</v>
      </c>
      <c r="DN17" s="16" t="s">
        <v>237</v>
      </c>
      <c r="DO17" s="16" t="s">
        <v>237</v>
      </c>
      <c r="DP17" s="16" t="s">
        <v>237</v>
      </c>
      <c r="DQ17" s="16" t="s">
        <v>237</v>
      </c>
      <c r="DR17" s="16" t="s">
        <v>237</v>
      </c>
      <c r="DS17" s="16" t="s">
        <v>237</v>
      </c>
      <c r="DT17" s="16" t="s">
        <v>237</v>
      </c>
      <c r="DU17" s="16" t="s">
        <v>237</v>
      </c>
      <c r="DV17" s="16" t="s">
        <v>237</v>
      </c>
      <c r="DW17" s="16" t="s">
        <v>237</v>
      </c>
      <c r="DX17" s="16" t="s">
        <v>237</v>
      </c>
      <c r="DY17" s="16" t="s">
        <v>237</v>
      </c>
      <c r="DZ17" s="16" t="s">
        <v>237</v>
      </c>
      <c r="EA17" s="16" t="s">
        <v>237</v>
      </c>
      <c r="EB17" s="16" t="s">
        <v>237</v>
      </c>
      <c r="EC17" s="16" t="s">
        <v>237</v>
      </c>
      <c r="ED17" s="16" t="s">
        <v>237</v>
      </c>
    </row>
    <row r="18" spans="1:134" ht="13.5" x14ac:dyDescent="0.25">
      <c r="A18" s="16">
        <v>1130</v>
      </c>
      <c r="B18" s="17" t="s">
        <v>84</v>
      </c>
      <c r="C18" s="32">
        <v>82.1</v>
      </c>
      <c r="D18" s="32">
        <v>86</v>
      </c>
      <c r="E18" s="32">
        <v>96.3</v>
      </c>
      <c r="F18" s="32">
        <v>84.1</v>
      </c>
      <c r="G18" s="32">
        <v>80.900000000000006</v>
      </c>
      <c r="H18" s="32">
        <v>93.9</v>
      </c>
      <c r="I18" s="32">
        <v>93.1</v>
      </c>
      <c r="J18" s="32">
        <v>90.5</v>
      </c>
      <c r="K18" s="32">
        <v>86.1</v>
      </c>
      <c r="L18" s="32" t="s">
        <v>237</v>
      </c>
      <c r="M18" s="32" t="s">
        <v>237</v>
      </c>
      <c r="N18" s="32">
        <v>88</v>
      </c>
      <c r="O18" s="32">
        <v>84.3</v>
      </c>
      <c r="P18" s="32" t="s">
        <v>237</v>
      </c>
      <c r="Q18" s="32" t="s">
        <v>237</v>
      </c>
      <c r="R18" s="32" t="s">
        <v>237</v>
      </c>
      <c r="S18" s="32">
        <v>72.7</v>
      </c>
      <c r="T18" s="32" t="s">
        <v>300</v>
      </c>
      <c r="U18" s="32">
        <v>89.3</v>
      </c>
      <c r="V18" s="32" t="s">
        <v>237</v>
      </c>
      <c r="W18" s="32">
        <v>71</v>
      </c>
      <c r="X18" s="32">
        <v>85.8</v>
      </c>
      <c r="Y18" s="32">
        <v>93</v>
      </c>
      <c r="Z18" s="32">
        <v>88.8</v>
      </c>
      <c r="AA18" s="32">
        <v>84</v>
      </c>
      <c r="AB18" s="32">
        <v>82.9</v>
      </c>
      <c r="AC18" s="32">
        <v>92</v>
      </c>
      <c r="AD18" s="32">
        <v>70.8</v>
      </c>
      <c r="AE18" s="32">
        <v>73.099999999999994</v>
      </c>
      <c r="AF18" s="32">
        <v>88.3</v>
      </c>
      <c r="AG18" s="32" t="s">
        <v>237</v>
      </c>
      <c r="AH18" s="32">
        <v>72.7</v>
      </c>
      <c r="AI18" s="32">
        <v>80</v>
      </c>
      <c r="AJ18" s="16">
        <v>77.3</v>
      </c>
      <c r="AK18" s="16">
        <v>89.9</v>
      </c>
      <c r="AL18" s="16">
        <v>94.4</v>
      </c>
      <c r="AM18" s="16" t="s">
        <v>237</v>
      </c>
      <c r="AN18" s="16">
        <v>80.099999999999994</v>
      </c>
      <c r="AO18" s="16">
        <v>85</v>
      </c>
      <c r="AP18" s="16">
        <v>88.6</v>
      </c>
      <c r="AQ18" s="16">
        <v>82.6</v>
      </c>
      <c r="AR18" s="16" t="s">
        <v>237</v>
      </c>
      <c r="AS18" s="16">
        <v>82.3</v>
      </c>
      <c r="AT18" s="16" t="s">
        <v>237</v>
      </c>
      <c r="AU18" s="16">
        <v>76</v>
      </c>
      <c r="AV18" s="16">
        <v>71.8</v>
      </c>
      <c r="AW18" s="16">
        <v>89.5</v>
      </c>
      <c r="AX18" s="16" t="s">
        <v>237</v>
      </c>
      <c r="AY18" s="16" t="s">
        <v>237</v>
      </c>
      <c r="AZ18" s="16">
        <v>73.400000000000006</v>
      </c>
      <c r="BA18" s="16">
        <v>78.900000000000006</v>
      </c>
      <c r="BB18" s="16">
        <v>86.9</v>
      </c>
      <c r="BC18" s="16">
        <v>79.099999999999994</v>
      </c>
      <c r="BD18" s="16">
        <v>99.3</v>
      </c>
      <c r="BE18" s="16">
        <v>89.4</v>
      </c>
      <c r="BF18" s="16">
        <v>98.9</v>
      </c>
      <c r="BG18" s="16">
        <v>85.1</v>
      </c>
      <c r="BH18" s="16">
        <v>84</v>
      </c>
      <c r="BI18" s="16">
        <v>82.1</v>
      </c>
      <c r="BJ18" s="16">
        <v>90.7</v>
      </c>
      <c r="BK18" s="16">
        <v>72.400000000000006</v>
      </c>
      <c r="BL18" s="16">
        <v>84.1</v>
      </c>
      <c r="BM18" s="16">
        <v>87.9</v>
      </c>
      <c r="BN18" s="16">
        <v>82.2</v>
      </c>
      <c r="BO18" s="16" t="s">
        <v>237</v>
      </c>
      <c r="BP18" s="16">
        <v>83.9</v>
      </c>
      <c r="BQ18" s="32">
        <v>-4.8</v>
      </c>
      <c r="BR18" s="32">
        <v>3.9</v>
      </c>
      <c r="BS18" s="32">
        <v>-1.9</v>
      </c>
      <c r="BT18" s="32" t="s">
        <v>237</v>
      </c>
      <c r="BU18" s="32">
        <v>-0.8</v>
      </c>
      <c r="BV18" s="32">
        <v>-8.9</v>
      </c>
      <c r="BW18" s="32">
        <v>-4.5</v>
      </c>
      <c r="BX18" s="32">
        <v>-7.9</v>
      </c>
      <c r="BY18" s="32" t="s">
        <v>237</v>
      </c>
      <c r="BZ18" s="33" t="s">
        <v>109</v>
      </c>
      <c r="CA18" s="32" t="s">
        <v>237</v>
      </c>
      <c r="CB18" s="32">
        <v>-12</v>
      </c>
      <c r="CC18" s="32">
        <v>-12.5</v>
      </c>
      <c r="CD18" s="33" t="s">
        <v>109</v>
      </c>
      <c r="CE18" s="32" t="s">
        <v>237</v>
      </c>
      <c r="CF18" s="32" t="s">
        <v>237</v>
      </c>
      <c r="CG18" s="32">
        <v>0.7</v>
      </c>
      <c r="CH18" s="32">
        <v>-6.6</v>
      </c>
      <c r="CI18" s="32">
        <v>-2.4</v>
      </c>
      <c r="CJ18" s="32" t="s">
        <v>237</v>
      </c>
      <c r="CK18" s="32">
        <v>28.3</v>
      </c>
      <c r="CL18" s="32">
        <v>3.6</v>
      </c>
      <c r="CM18" s="32">
        <v>5.9</v>
      </c>
      <c r="CN18" s="32">
        <v>-3.7</v>
      </c>
      <c r="CO18" s="32">
        <v>0</v>
      </c>
      <c r="CP18" s="32">
        <v>-0.8</v>
      </c>
      <c r="CQ18" s="32">
        <v>-1.3</v>
      </c>
      <c r="CR18" s="32">
        <v>1.6</v>
      </c>
      <c r="CS18" s="32">
        <v>11</v>
      </c>
      <c r="CT18" s="32">
        <v>-0.4</v>
      </c>
      <c r="CU18" s="32" t="s">
        <v>237</v>
      </c>
      <c r="CV18" s="32" t="s">
        <v>237</v>
      </c>
      <c r="CW18" s="32">
        <v>3.9</v>
      </c>
      <c r="CX18" s="16" t="s">
        <v>237</v>
      </c>
      <c r="CY18" s="16" t="s">
        <v>237</v>
      </c>
      <c r="CZ18" s="16" t="s">
        <v>237</v>
      </c>
      <c r="DA18" s="16" t="s">
        <v>237</v>
      </c>
      <c r="DB18" s="16" t="s">
        <v>237</v>
      </c>
      <c r="DC18" s="16" t="s">
        <v>237</v>
      </c>
      <c r="DD18" s="16" t="s">
        <v>237</v>
      </c>
      <c r="DE18" s="16" t="s">
        <v>237</v>
      </c>
      <c r="DF18" s="16" t="s">
        <v>237</v>
      </c>
      <c r="DG18" s="16" t="s">
        <v>237</v>
      </c>
      <c r="DH18" s="16" t="s">
        <v>237</v>
      </c>
      <c r="DI18" s="16" t="s">
        <v>237</v>
      </c>
      <c r="DJ18" s="16" t="s">
        <v>237</v>
      </c>
      <c r="DK18" s="16" t="s">
        <v>237</v>
      </c>
      <c r="DL18" s="16" t="s">
        <v>237</v>
      </c>
      <c r="DM18" s="16" t="s">
        <v>237</v>
      </c>
      <c r="DN18" s="16" t="s">
        <v>237</v>
      </c>
      <c r="DO18" s="16" t="s">
        <v>237</v>
      </c>
      <c r="DP18" s="16" t="s">
        <v>237</v>
      </c>
      <c r="DQ18" s="16" t="s">
        <v>237</v>
      </c>
      <c r="DR18" s="16" t="s">
        <v>237</v>
      </c>
      <c r="DS18" s="16" t="s">
        <v>237</v>
      </c>
      <c r="DT18" s="16" t="s">
        <v>237</v>
      </c>
      <c r="DU18" s="16" t="s">
        <v>237</v>
      </c>
      <c r="DV18" s="16" t="s">
        <v>237</v>
      </c>
      <c r="DW18" s="16" t="s">
        <v>237</v>
      </c>
      <c r="DX18" s="16" t="s">
        <v>237</v>
      </c>
      <c r="DY18" s="16" t="s">
        <v>237</v>
      </c>
      <c r="DZ18" s="16" t="s">
        <v>237</v>
      </c>
      <c r="EA18" s="16" t="s">
        <v>237</v>
      </c>
      <c r="EB18" s="16" t="s">
        <v>237</v>
      </c>
      <c r="EC18" s="16" t="s">
        <v>237</v>
      </c>
      <c r="ED18" s="16" t="s">
        <v>237</v>
      </c>
    </row>
    <row r="19" spans="1:134" x14ac:dyDescent="0.25">
      <c r="A19" s="23" t="s">
        <v>17</v>
      </c>
      <c r="B19" s="24"/>
      <c r="C19" s="29"/>
      <c r="D19" s="29"/>
      <c r="E19" s="29"/>
      <c r="F19" s="30"/>
      <c r="G19" s="31"/>
      <c r="H19" s="29"/>
      <c r="I19" s="29"/>
      <c r="J19" s="30"/>
      <c r="K19" s="31"/>
      <c r="L19" s="29"/>
      <c r="M19" s="29"/>
      <c r="N19" s="30"/>
      <c r="O19" s="31"/>
      <c r="P19" s="29"/>
      <c r="Q19" s="29"/>
      <c r="R19" s="30"/>
      <c r="S19" s="31"/>
      <c r="T19" s="29"/>
      <c r="U19" s="29"/>
      <c r="V19" s="30"/>
      <c r="W19" s="31"/>
      <c r="X19" s="29"/>
      <c r="Y19" s="29"/>
      <c r="Z19" s="30"/>
      <c r="AA19" s="31"/>
      <c r="AB19" s="29"/>
      <c r="AC19" s="29"/>
      <c r="AD19" s="30"/>
      <c r="AE19" s="31"/>
      <c r="AF19" s="29"/>
      <c r="AG19" s="29"/>
      <c r="AH19" s="30"/>
      <c r="AI19" s="31"/>
      <c r="AJ19" s="24"/>
      <c r="AK19" s="24"/>
      <c r="AL19" s="25"/>
      <c r="AM19" s="23"/>
      <c r="AN19" s="24"/>
      <c r="AO19" s="24"/>
      <c r="AP19" s="25"/>
      <c r="AQ19" s="23"/>
      <c r="AR19" s="24"/>
      <c r="AS19" s="24"/>
      <c r="AT19" s="25"/>
      <c r="AU19" s="23"/>
      <c r="AV19" s="24"/>
      <c r="AW19" s="24"/>
      <c r="AX19" s="25"/>
      <c r="AY19" s="23"/>
      <c r="AZ19" s="24"/>
      <c r="BA19" s="24"/>
      <c r="BB19" s="25"/>
      <c r="BC19" s="23"/>
      <c r="BD19" s="24"/>
      <c r="BE19" s="24"/>
      <c r="BF19" s="25"/>
      <c r="BG19" s="23"/>
      <c r="BH19" s="24"/>
      <c r="BI19" s="24"/>
      <c r="BJ19" s="25"/>
      <c r="BK19" s="23"/>
      <c r="BL19" s="24"/>
      <c r="BM19" s="24"/>
      <c r="BN19" s="25"/>
      <c r="BO19" s="23"/>
      <c r="BP19" s="24"/>
      <c r="BQ19" s="29"/>
      <c r="BR19" s="30"/>
      <c r="BS19" s="31"/>
      <c r="BT19" s="29"/>
      <c r="BU19" s="29"/>
      <c r="BV19" s="30"/>
      <c r="BW19" s="31"/>
      <c r="BX19" s="29"/>
      <c r="BY19" s="29"/>
      <c r="BZ19" s="30"/>
      <c r="CA19" s="31"/>
      <c r="CB19" s="29"/>
      <c r="CC19" s="29"/>
      <c r="CD19" s="30"/>
      <c r="CE19" s="31"/>
      <c r="CF19" s="29"/>
      <c r="CG19" s="29"/>
      <c r="CH19" s="30"/>
      <c r="CI19" s="31"/>
      <c r="CJ19" s="29"/>
      <c r="CK19" s="29"/>
      <c r="CL19" s="30"/>
      <c r="CM19" s="31"/>
      <c r="CN19" s="29"/>
      <c r="CO19" s="29"/>
      <c r="CP19" s="30"/>
      <c r="CQ19" s="31"/>
      <c r="CR19" s="29"/>
      <c r="CS19" s="29"/>
      <c r="CT19" s="30"/>
      <c r="CU19" s="31"/>
      <c r="CV19" s="29"/>
      <c r="CW19" s="29"/>
      <c r="CX19" s="25"/>
      <c r="CY19" s="23"/>
      <c r="CZ19" s="24"/>
      <c r="DA19" s="24"/>
      <c r="DB19" s="25"/>
      <c r="DC19" s="23"/>
      <c r="DD19" s="24"/>
      <c r="DE19" s="24"/>
      <c r="DF19" s="25"/>
      <c r="DG19" s="23"/>
      <c r="DH19" s="24"/>
      <c r="DI19" s="24"/>
      <c r="DJ19" s="25"/>
      <c r="DK19" s="23"/>
      <c r="DL19" s="24"/>
      <c r="DM19" s="24"/>
      <c r="DN19" s="25"/>
      <c r="DO19" s="23"/>
      <c r="DP19" s="24"/>
      <c r="DQ19" s="24"/>
      <c r="DR19" s="25"/>
      <c r="DS19" s="23"/>
      <c r="DT19" s="24"/>
      <c r="DU19" s="24"/>
      <c r="DV19" s="25"/>
      <c r="DW19" s="23"/>
      <c r="DX19" s="24"/>
      <c r="DY19" s="24"/>
      <c r="DZ19" s="25"/>
      <c r="EA19" s="23"/>
      <c r="EB19" s="24"/>
      <c r="EC19" s="24"/>
      <c r="ED19" s="25"/>
    </row>
    <row r="20" spans="1:134" x14ac:dyDescent="0.25">
      <c r="A20" s="16">
        <v>2010</v>
      </c>
      <c r="B20" s="17" t="s">
        <v>85</v>
      </c>
      <c r="C20" s="32">
        <v>0.97</v>
      </c>
      <c r="D20" s="32" t="s">
        <v>237</v>
      </c>
      <c r="E20" s="32">
        <v>0.57999999999999996</v>
      </c>
      <c r="F20" s="32" t="s">
        <v>237</v>
      </c>
      <c r="G20" s="32">
        <v>0.34</v>
      </c>
      <c r="H20" s="32">
        <v>0.87</v>
      </c>
      <c r="I20" s="32" t="s">
        <v>237</v>
      </c>
      <c r="J20" s="32">
        <v>0.57999999999999996</v>
      </c>
      <c r="K20" s="32">
        <v>1.0900000000000001</v>
      </c>
      <c r="L20" s="32" t="s">
        <v>237</v>
      </c>
      <c r="M20" s="32" t="s">
        <v>237</v>
      </c>
      <c r="N20" s="32">
        <v>0.57999999999999996</v>
      </c>
      <c r="O20" s="32" t="s">
        <v>237</v>
      </c>
      <c r="P20" s="32">
        <v>0.4</v>
      </c>
      <c r="Q20" s="32" t="s">
        <v>237</v>
      </c>
      <c r="R20" s="32">
        <v>0.35</v>
      </c>
      <c r="S20" s="32" t="s">
        <v>237</v>
      </c>
      <c r="T20" s="32">
        <v>0.42</v>
      </c>
      <c r="U20" s="32">
        <v>0.27</v>
      </c>
      <c r="V20" s="32">
        <v>0.54</v>
      </c>
      <c r="W20" s="32">
        <v>0.38</v>
      </c>
      <c r="X20" s="32">
        <v>0.77</v>
      </c>
      <c r="Y20" s="32" t="s">
        <v>237</v>
      </c>
      <c r="Z20" s="32">
        <v>0.56999999999999995</v>
      </c>
      <c r="AA20" s="32" t="s">
        <v>237</v>
      </c>
      <c r="AB20" s="32" t="s">
        <v>237</v>
      </c>
      <c r="AC20" s="32">
        <v>0.69</v>
      </c>
      <c r="AD20" s="32" t="s">
        <v>237</v>
      </c>
      <c r="AE20" s="32" t="s">
        <v>237</v>
      </c>
      <c r="AF20" s="32">
        <v>0.84</v>
      </c>
      <c r="AG20" s="32">
        <v>0.66</v>
      </c>
      <c r="AH20" s="32">
        <v>0.31</v>
      </c>
      <c r="AI20" s="32" t="s">
        <v>237</v>
      </c>
      <c r="AJ20" s="16">
        <v>1.04</v>
      </c>
      <c r="AK20" s="16" t="s">
        <v>237</v>
      </c>
      <c r="AL20" s="16">
        <v>0.56000000000000005</v>
      </c>
      <c r="AM20" s="16" t="s">
        <v>237</v>
      </c>
      <c r="AN20" s="16">
        <v>0.34</v>
      </c>
      <c r="AO20" s="16">
        <v>0.8</v>
      </c>
      <c r="AP20" s="16" t="s">
        <v>237</v>
      </c>
      <c r="AQ20" s="16">
        <v>0.83</v>
      </c>
      <c r="AR20" s="16">
        <v>1.32</v>
      </c>
      <c r="AS20" s="16" t="s">
        <v>237</v>
      </c>
      <c r="AT20" s="16" t="s">
        <v>237</v>
      </c>
      <c r="AU20" s="16">
        <v>0.61</v>
      </c>
      <c r="AV20" s="16" t="s">
        <v>237</v>
      </c>
      <c r="AW20" s="16">
        <v>0.32</v>
      </c>
      <c r="AX20" s="16" t="s">
        <v>237</v>
      </c>
      <c r="AY20" s="16" t="s">
        <v>237</v>
      </c>
      <c r="AZ20" s="16" t="s">
        <v>237</v>
      </c>
      <c r="BA20" s="16">
        <v>0.43</v>
      </c>
      <c r="BB20" s="16">
        <v>0.34</v>
      </c>
      <c r="BC20" s="16">
        <v>0.59</v>
      </c>
      <c r="BD20" s="16">
        <v>0.47</v>
      </c>
      <c r="BE20" s="16">
        <v>0.84</v>
      </c>
      <c r="BF20" s="16" t="s">
        <v>237</v>
      </c>
      <c r="BG20" s="16">
        <v>0.55000000000000004</v>
      </c>
      <c r="BH20" s="16" t="s">
        <v>237</v>
      </c>
      <c r="BI20" s="16" t="s">
        <v>237</v>
      </c>
      <c r="BJ20" s="16">
        <v>0.77</v>
      </c>
      <c r="BK20" s="16" t="s">
        <v>237</v>
      </c>
      <c r="BL20" s="16" t="s">
        <v>237</v>
      </c>
      <c r="BM20" s="16">
        <v>0.94</v>
      </c>
      <c r="BN20" s="16">
        <v>0.63</v>
      </c>
      <c r="BO20" s="16">
        <v>0.4</v>
      </c>
      <c r="BP20" s="16" t="s">
        <v>237</v>
      </c>
      <c r="BQ20" s="32">
        <v>7.0000000000000007E-2</v>
      </c>
      <c r="BR20" s="32" t="s">
        <v>237</v>
      </c>
      <c r="BS20" s="32">
        <v>-0.02</v>
      </c>
      <c r="BT20" s="32" t="s">
        <v>237</v>
      </c>
      <c r="BU20" s="32">
        <v>0</v>
      </c>
      <c r="BV20" s="32">
        <v>-7.0000000000000007E-2</v>
      </c>
      <c r="BW20" s="32" t="s">
        <v>237</v>
      </c>
      <c r="BX20" s="32">
        <v>0.25</v>
      </c>
      <c r="BY20" s="32">
        <v>0.23</v>
      </c>
      <c r="BZ20" s="32" t="s">
        <v>237</v>
      </c>
      <c r="CA20" s="32" t="s">
        <v>237</v>
      </c>
      <c r="CB20" s="32">
        <v>0.03</v>
      </c>
      <c r="CC20" s="32" t="s">
        <v>237</v>
      </c>
      <c r="CD20" s="32">
        <v>-0.08</v>
      </c>
      <c r="CE20" s="32" t="s">
        <v>237</v>
      </c>
      <c r="CF20" s="32" t="s">
        <v>237</v>
      </c>
      <c r="CG20" s="32" t="s">
        <v>237</v>
      </c>
      <c r="CH20" s="32">
        <v>0.01</v>
      </c>
      <c r="CI20" s="32">
        <v>7.0000000000000007E-2</v>
      </c>
      <c r="CJ20" s="32">
        <v>0.05</v>
      </c>
      <c r="CK20" s="32">
        <v>0.09</v>
      </c>
      <c r="CL20" s="32">
        <v>7.0000000000000007E-2</v>
      </c>
      <c r="CM20" s="32" t="s">
        <v>237</v>
      </c>
      <c r="CN20" s="32">
        <v>0.02</v>
      </c>
      <c r="CO20" s="32" t="s">
        <v>237</v>
      </c>
      <c r="CP20" s="32" t="s">
        <v>237</v>
      </c>
      <c r="CQ20" s="32">
        <v>0.08</v>
      </c>
      <c r="CR20" s="32" t="s">
        <v>237</v>
      </c>
      <c r="CS20" s="32" t="s">
        <v>237</v>
      </c>
      <c r="CT20" s="32">
        <v>0.1</v>
      </c>
      <c r="CU20" s="32">
        <v>-0.03</v>
      </c>
      <c r="CV20" s="32">
        <v>0.09</v>
      </c>
      <c r="CW20" s="32" t="s">
        <v>237</v>
      </c>
      <c r="CX20" s="16" t="s">
        <v>237</v>
      </c>
      <c r="CY20" s="16" t="s">
        <v>237</v>
      </c>
      <c r="CZ20" s="16" t="s">
        <v>237</v>
      </c>
      <c r="DA20" s="16" t="s">
        <v>237</v>
      </c>
      <c r="DB20" s="16" t="s">
        <v>237</v>
      </c>
      <c r="DC20" s="16" t="s">
        <v>237</v>
      </c>
      <c r="DD20" s="16" t="s">
        <v>237</v>
      </c>
      <c r="DE20" s="16" t="s">
        <v>237</v>
      </c>
      <c r="DF20" s="16" t="s">
        <v>237</v>
      </c>
      <c r="DG20" s="16" t="s">
        <v>237</v>
      </c>
      <c r="DH20" s="16" t="s">
        <v>237</v>
      </c>
      <c r="DI20" s="16" t="s">
        <v>237</v>
      </c>
      <c r="DJ20" s="16" t="s">
        <v>237</v>
      </c>
      <c r="DK20" s="16" t="s">
        <v>237</v>
      </c>
      <c r="DL20" s="16" t="s">
        <v>237</v>
      </c>
      <c r="DM20" s="16" t="s">
        <v>237</v>
      </c>
      <c r="DN20" s="16" t="s">
        <v>237</v>
      </c>
      <c r="DO20" s="16" t="s">
        <v>237</v>
      </c>
      <c r="DP20" s="16" t="s">
        <v>237</v>
      </c>
      <c r="DQ20" s="16" t="s">
        <v>237</v>
      </c>
      <c r="DR20" s="16" t="s">
        <v>237</v>
      </c>
      <c r="DS20" s="16" t="s">
        <v>237</v>
      </c>
      <c r="DT20" s="16" t="s">
        <v>237</v>
      </c>
      <c r="DU20" s="16" t="s">
        <v>237</v>
      </c>
      <c r="DV20" s="16" t="s">
        <v>237</v>
      </c>
      <c r="DW20" s="16" t="s">
        <v>237</v>
      </c>
      <c r="DX20" s="16" t="s">
        <v>237</v>
      </c>
      <c r="DY20" s="16" t="s">
        <v>237</v>
      </c>
      <c r="DZ20" s="16" t="s">
        <v>237</v>
      </c>
      <c r="EA20" s="16" t="s">
        <v>237</v>
      </c>
      <c r="EB20" s="16" t="s">
        <v>237</v>
      </c>
      <c r="EC20" s="16" t="s">
        <v>237</v>
      </c>
      <c r="ED20" s="16" t="s">
        <v>237</v>
      </c>
    </row>
    <row r="21" spans="1:134" x14ac:dyDescent="0.25">
      <c r="A21" s="16">
        <v>2020</v>
      </c>
      <c r="B21" s="17" t="s">
        <v>301</v>
      </c>
      <c r="C21" s="32" t="s">
        <v>237</v>
      </c>
      <c r="D21" s="32" t="s">
        <v>237</v>
      </c>
      <c r="E21" s="32" t="s">
        <v>286</v>
      </c>
      <c r="F21" s="32" t="s">
        <v>237</v>
      </c>
      <c r="G21" s="32" t="s">
        <v>287</v>
      </c>
      <c r="H21" s="32" t="s">
        <v>288</v>
      </c>
      <c r="I21" s="32" t="s">
        <v>237</v>
      </c>
      <c r="J21" s="32" t="s">
        <v>289</v>
      </c>
      <c r="K21" s="32" t="s">
        <v>290</v>
      </c>
      <c r="L21" s="32" t="s">
        <v>291</v>
      </c>
      <c r="M21" s="32" t="s">
        <v>237</v>
      </c>
      <c r="N21" s="32" t="s">
        <v>292</v>
      </c>
      <c r="O21" s="32" t="s">
        <v>237</v>
      </c>
      <c r="P21" s="32" t="s">
        <v>293</v>
      </c>
      <c r="Q21" s="32" t="s">
        <v>237</v>
      </c>
      <c r="R21" s="32" t="s">
        <v>294</v>
      </c>
      <c r="S21" s="32" t="s">
        <v>237</v>
      </c>
      <c r="T21" s="32" t="s">
        <v>295</v>
      </c>
      <c r="U21" s="32" t="s">
        <v>296</v>
      </c>
      <c r="V21" s="32" t="s">
        <v>297</v>
      </c>
      <c r="W21" s="32" t="s">
        <v>298</v>
      </c>
      <c r="X21" s="32" t="s">
        <v>299</v>
      </c>
      <c r="Y21" s="32" t="s">
        <v>237</v>
      </c>
      <c r="Z21" s="32">
        <v>3046</v>
      </c>
      <c r="AA21" s="32" t="s">
        <v>237</v>
      </c>
      <c r="AB21" s="32" t="s">
        <v>237</v>
      </c>
      <c r="AC21" s="32">
        <v>2718</v>
      </c>
      <c r="AD21" s="32" t="s">
        <v>237</v>
      </c>
      <c r="AE21" s="32" t="s">
        <v>237</v>
      </c>
      <c r="AF21" s="32">
        <v>9154</v>
      </c>
      <c r="AG21" s="32">
        <v>9090</v>
      </c>
      <c r="AH21" s="32">
        <v>1907</v>
      </c>
      <c r="AI21" s="32" t="s">
        <v>237</v>
      </c>
      <c r="AJ21" s="16" t="s">
        <v>237</v>
      </c>
      <c r="AK21" s="16" t="s">
        <v>237</v>
      </c>
      <c r="AL21" s="16">
        <v>3048</v>
      </c>
      <c r="AM21" s="16" t="s">
        <v>237</v>
      </c>
      <c r="AN21" s="16">
        <v>15613</v>
      </c>
      <c r="AO21" s="16">
        <v>5164</v>
      </c>
      <c r="AP21" s="16" t="s">
        <v>237</v>
      </c>
      <c r="AQ21" s="16">
        <v>6605</v>
      </c>
      <c r="AR21" s="16">
        <v>8702</v>
      </c>
      <c r="AS21" s="16">
        <v>14813</v>
      </c>
      <c r="AT21" s="16" t="s">
        <v>237</v>
      </c>
      <c r="AU21" s="16">
        <v>7847</v>
      </c>
      <c r="AV21" s="16" t="s">
        <v>237</v>
      </c>
      <c r="AW21" s="16">
        <v>3383</v>
      </c>
      <c r="AX21" s="16" t="s">
        <v>237</v>
      </c>
      <c r="AY21" s="16">
        <v>10896</v>
      </c>
      <c r="AZ21" s="16" t="s">
        <v>237</v>
      </c>
      <c r="BA21" s="16">
        <v>3512</v>
      </c>
      <c r="BB21" s="16">
        <v>3635</v>
      </c>
      <c r="BC21" s="16">
        <v>15614</v>
      </c>
      <c r="BD21" s="16" t="s">
        <v>237</v>
      </c>
      <c r="BE21" s="16">
        <v>9006</v>
      </c>
      <c r="BF21" s="16" t="s">
        <v>237</v>
      </c>
      <c r="BG21" s="16">
        <v>3971</v>
      </c>
      <c r="BH21" s="16" t="s">
        <v>237</v>
      </c>
      <c r="BI21" s="16" t="s">
        <v>237</v>
      </c>
      <c r="BJ21" s="16">
        <v>4210</v>
      </c>
      <c r="BK21" s="16" t="s">
        <v>237</v>
      </c>
      <c r="BL21" s="16" t="s">
        <v>237</v>
      </c>
      <c r="BM21" s="16">
        <v>10812</v>
      </c>
      <c r="BN21" s="16">
        <v>8809</v>
      </c>
      <c r="BO21" s="16">
        <v>2104</v>
      </c>
      <c r="BP21" s="16" t="s">
        <v>237</v>
      </c>
      <c r="BQ21" s="32" t="s">
        <v>237</v>
      </c>
      <c r="BR21" s="32" t="s">
        <v>237</v>
      </c>
      <c r="BS21" s="32">
        <v>947</v>
      </c>
      <c r="BT21" s="32" t="s">
        <v>237</v>
      </c>
      <c r="BU21" s="32" t="s">
        <v>303</v>
      </c>
      <c r="BV21" s="32">
        <v>436</v>
      </c>
      <c r="BW21" s="32" t="s">
        <v>237</v>
      </c>
      <c r="BX21" s="32" t="s">
        <v>304</v>
      </c>
      <c r="BY21" s="32">
        <v>1154</v>
      </c>
      <c r="BZ21" s="32">
        <v>2078</v>
      </c>
      <c r="CA21" s="32" t="s">
        <v>237</v>
      </c>
      <c r="CB21" s="32">
        <v>1390</v>
      </c>
      <c r="CC21" s="32" t="s">
        <v>237</v>
      </c>
      <c r="CD21" s="32">
        <v>-388</v>
      </c>
      <c r="CE21" s="32" t="s">
        <v>237</v>
      </c>
      <c r="CF21" s="32">
        <v>5557</v>
      </c>
      <c r="CG21" s="32" t="s">
        <v>237</v>
      </c>
      <c r="CH21" s="32">
        <v>409</v>
      </c>
      <c r="CI21" s="32">
        <v>678</v>
      </c>
      <c r="CJ21" s="32">
        <v>-240</v>
      </c>
      <c r="CK21" s="32" t="s">
        <v>237</v>
      </c>
      <c r="CL21" s="32">
        <v>454</v>
      </c>
      <c r="CM21" s="32" t="s">
        <v>237</v>
      </c>
      <c r="CN21" s="32">
        <v>925</v>
      </c>
      <c r="CO21" s="32" t="s">
        <v>237</v>
      </c>
      <c r="CP21" s="32" t="s">
        <v>237</v>
      </c>
      <c r="CQ21" s="32" t="s">
        <v>302</v>
      </c>
      <c r="CR21" s="32" t="s">
        <v>237</v>
      </c>
      <c r="CS21" s="32" t="s">
        <v>237</v>
      </c>
      <c r="CT21" s="32">
        <v>1658</v>
      </c>
      <c r="CU21" s="32">
        <v>-281</v>
      </c>
      <c r="CV21" s="32">
        <v>197</v>
      </c>
      <c r="CW21" s="32" t="s">
        <v>237</v>
      </c>
      <c r="CX21" s="16" t="s">
        <v>237</v>
      </c>
      <c r="CY21" s="16" t="s">
        <v>237</v>
      </c>
      <c r="CZ21" s="16" t="s">
        <v>237</v>
      </c>
      <c r="DA21" s="16" t="s">
        <v>237</v>
      </c>
      <c r="DB21" s="16" t="s">
        <v>237</v>
      </c>
      <c r="DC21" s="16" t="s">
        <v>237</v>
      </c>
      <c r="DD21" s="16" t="s">
        <v>237</v>
      </c>
      <c r="DE21" s="16" t="s">
        <v>237</v>
      </c>
      <c r="DF21" s="16" t="s">
        <v>237</v>
      </c>
      <c r="DG21" s="16" t="s">
        <v>237</v>
      </c>
      <c r="DH21" s="16" t="s">
        <v>237</v>
      </c>
      <c r="DI21" s="16" t="s">
        <v>237</v>
      </c>
      <c r="DJ21" s="16" t="s">
        <v>237</v>
      </c>
      <c r="DK21" s="16" t="s">
        <v>237</v>
      </c>
      <c r="DL21" s="16" t="s">
        <v>237</v>
      </c>
      <c r="DM21" s="16" t="s">
        <v>237</v>
      </c>
      <c r="DN21" s="16" t="s">
        <v>237</v>
      </c>
      <c r="DO21" s="16" t="s">
        <v>237</v>
      </c>
      <c r="DP21" s="16" t="s">
        <v>237</v>
      </c>
      <c r="DQ21" s="16" t="s">
        <v>237</v>
      </c>
      <c r="DR21" s="16" t="s">
        <v>237</v>
      </c>
      <c r="DS21" s="16" t="s">
        <v>237</v>
      </c>
      <c r="DT21" s="16" t="s">
        <v>237</v>
      </c>
      <c r="DU21" s="16" t="s">
        <v>237</v>
      </c>
      <c r="DV21" s="16" t="s">
        <v>237</v>
      </c>
      <c r="DW21" s="16" t="s">
        <v>237</v>
      </c>
      <c r="DX21" s="16" t="s">
        <v>237</v>
      </c>
      <c r="DY21" s="16" t="s">
        <v>237</v>
      </c>
      <c r="DZ21" s="16" t="s">
        <v>237</v>
      </c>
      <c r="EA21" s="16" t="s">
        <v>237</v>
      </c>
      <c r="EB21" s="16" t="s">
        <v>237</v>
      </c>
      <c r="EC21" s="16" t="s">
        <v>237</v>
      </c>
      <c r="ED21" s="16" t="s">
        <v>237</v>
      </c>
    </row>
    <row r="22" spans="1:134" ht="24" x14ac:dyDescent="0.25">
      <c r="A22" s="16">
        <v>2030</v>
      </c>
      <c r="B22" s="17" t="s">
        <v>87</v>
      </c>
      <c r="C22" s="32">
        <v>0.8</v>
      </c>
      <c r="D22" s="32">
        <v>0.6</v>
      </c>
      <c r="E22" s="32">
        <v>0.7</v>
      </c>
      <c r="F22" s="32" t="s">
        <v>237</v>
      </c>
      <c r="G22" s="32">
        <v>0.8</v>
      </c>
      <c r="H22" s="32">
        <v>0.9</v>
      </c>
      <c r="I22" s="32">
        <v>1.7</v>
      </c>
      <c r="J22" s="32">
        <v>1.1000000000000001</v>
      </c>
      <c r="K22" s="32">
        <v>0.8</v>
      </c>
      <c r="L22" s="32">
        <v>1.4</v>
      </c>
      <c r="M22" s="32" t="s">
        <v>237</v>
      </c>
      <c r="N22" s="32">
        <v>0.6</v>
      </c>
      <c r="O22" s="32">
        <v>0.3</v>
      </c>
      <c r="P22" s="32">
        <v>1.3</v>
      </c>
      <c r="Q22" s="32" t="s">
        <v>237</v>
      </c>
      <c r="R22" s="32">
        <v>1.5</v>
      </c>
      <c r="S22" s="32">
        <v>0.6</v>
      </c>
      <c r="T22" s="32">
        <v>0.4</v>
      </c>
      <c r="U22" s="32">
        <v>0.7</v>
      </c>
      <c r="V22" s="32">
        <v>0.8</v>
      </c>
      <c r="W22" s="32">
        <v>1</v>
      </c>
      <c r="X22" s="32">
        <v>1</v>
      </c>
      <c r="Y22" s="32" t="s">
        <v>237</v>
      </c>
      <c r="Z22" s="32">
        <v>0.7</v>
      </c>
      <c r="AA22" s="32">
        <v>0.5</v>
      </c>
      <c r="AB22" s="32">
        <v>0.7</v>
      </c>
      <c r="AC22" s="32">
        <v>0.8</v>
      </c>
      <c r="AD22" s="32">
        <v>1</v>
      </c>
      <c r="AE22" s="32">
        <v>0.6</v>
      </c>
      <c r="AF22" s="32">
        <v>0.9</v>
      </c>
      <c r="AG22" s="32" t="s">
        <v>237</v>
      </c>
      <c r="AH22" s="32" t="s">
        <v>237</v>
      </c>
      <c r="AI22" s="32" t="s">
        <v>237</v>
      </c>
      <c r="AJ22" s="16" t="s">
        <v>133</v>
      </c>
      <c r="AK22" s="16">
        <v>0.9</v>
      </c>
      <c r="AL22" s="16">
        <v>0.6</v>
      </c>
      <c r="AM22" s="16">
        <v>0.4</v>
      </c>
      <c r="AN22" s="16">
        <v>1.1000000000000001</v>
      </c>
      <c r="AO22" s="16">
        <v>0.6</v>
      </c>
      <c r="AP22" s="16" t="s">
        <v>237</v>
      </c>
      <c r="AQ22" s="16">
        <v>0.5</v>
      </c>
      <c r="AR22" s="16">
        <v>0.8</v>
      </c>
      <c r="AS22" s="16">
        <v>1.6</v>
      </c>
      <c r="AT22" s="16" t="s">
        <v>237</v>
      </c>
      <c r="AU22" s="16">
        <v>0.8</v>
      </c>
      <c r="AV22" s="16" t="s">
        <v>237</v>
      </c>
      <c r="AW22" s="16">
        <v>1.3</v>
      </c>
      <c r="AX22" s="16" t="s">
        <v>237</v>
      </c>
      <c r="AY22" s="16" t="s">
        <v>237</v>
      </c>
      <c r="AZ22" s="16">
        <v>0.4</v>
      </c>
      <c r="BA22" s="16">
        <v>0.4</v>
      </c>
      <c r="BB22" s="16">
        <v>0.5</v>
      </c>
      <c r="BC22" s="16">
        <v>0.6</v>
      </c>
      <c r="BD22" s="16">
        <v>1.4</v>
      </c>
      <c r="BE22" s="16">
        <v>1.2</v>
      </c>
      <c r="BF22" s="16" t="s">
        <v>237</v>
      </c>
      <c r="BG22" s="16">
        <v>0.5</v>
      </c>
      <c r="BH22" s="16">
        <v>0.7</v>
      </c>
      <c r="BI22" s="16">
        <v>0.4</v>
      </c>
      <c r="BJ22" s="16">
        <v>0.9</v>
      </c>
      <c r="BK22" s="16">
        <v>0.6</v>
      </c>
      <c r="BL22" s="16">
        <v>0.8</v>
      </c>
      <c r="BM22" s="16">
        <v>0</v>
      </c>
      <c r="BN22" s="16" t="s">
        <v>237</v>
      </c>
      <c r="BO22" s="16" t="s">
        <v>237</v>
      </c>
      <c r="BP22" s="16">
        <v>0.7</v>
      </c>
      <c r="BQ22" s="32">
        <v>0</v>
      </c>
      <c r="BR22" s="32">
        <v>0.3</v>
      </c>
      <c r="BS22" s="32">
        <v>-0.1</v>
      </c>
      <c r="BT22" s="32" t="s">
        <v>237</v>
      </c>
      <c r="BU22" s="32">
        <v>0.3</v>
      </c>
      <c r="BV22" s="32">
        <v>-0.3</v>
      </c>
      <c r="BW22" s="32" t="s">
        <v>237</v>
      </c>
      <c r="BX22" s="32">
        <v>-0.6</v>
      </c>
      <c r="BY22" s="32">
        <v>0</v>
      </c>
      <c r="BZ22" s="32">
        <v>0.2</v>
      </c>
      <c r="CA22" s="32" t="s">
        <v>237</v>
      </c>
      <c r="CB22" s="32">
        <v>0.2</v>
      </c>
      <c r="CC22" s="32" t="s">
        <v>237</v>
      </c>
      <c r="CD22" s="32">
        <v>0</v>
      </c>
      <c r="CE22" s="32" t="s">
        <v>237</v>
      </c>
      <c r="CF22" s="32" t="s">
        <v>237</v>
      </c>
      <c r="CG22" s="32">
        <v>-0.2</v>
      </c>
      <c r="CH22" s="32">
        <v>0</v>
      </c>
      <c r="CI22" s="32">
        <v>-0.2</v>
      </c>
      <c r="CJ22" s="32">
        <v>-0.2</v>
      </c>
      <c r="CK22" s="32">
        <v>0.4</v>
      </c>
      <c r="CL22" s="32">
        <v>0.2</v>
      </c>
      <c r="CM22" s="32" t="s">
        <v>237</v>
      </c>
      <c r="CN22" s="32">
        <v>-0.2</v>
      </c>
      <c r="CO22" s="32">
        <v>0.2</v>
      </c>
      <c r="CP22" s="32">
        <v>-0.1</v>
      </c>
      <c r="CQ22" s="32">
        <v>0.1</v>
      </c>
      <c r="CR22" s="32">
        <v>-0.4</v>
      </c>
      <c r="CS22" s="32">
        <v>0.2</v>
      </c>
      <c r="CT22" s="32">
        <v>0</v>
      </c>
      <c r="CU22" s="32" t="s">
        <v>237</v>
      </c>
      <c r="CV22" s="32" t="s">
        <v>237</v>
      </c>
      <c r="CW22" s="32" t="s">
        <v>237</v>
      </c>
      <c r="CX22" s="13" t="s">
        <v>237</v>
      </c>
      <c r="CY22" s="16" t="s">
        <v>237</v>
      </c>
      <c r="CZ22" s="16" t="s">
        <v>237</v>
      </c>
      <c r="DA22" s="16" t="s">
        <v>237</v>
      </c>
      <c r="DB22" s="16" t="s">
        <v>237</v>
      </c>
      <c r="DC22" s="16" t="s">
        <v>237</v>
      </c>
      <c r="DD22" s="16" t="s">
        <v>237</v>
      </c>
      <c r="DE22" s="16" t="s">
        <v>237</v>
      </c>
      <c r="DF22" s="16" t="s">
        <v>237</v>
      </c>
      <c r="DG22" s="16" t="s">
        <v>237</v>
      </c>
      <c r="DH22" s="16" t="s">
        <v>237</v>
      </c>
      <c r="DI22" s="16" t="s">
        <v>237</v>
      </c>
      <c r="DJ22" s="16" t="s">
        <v>237</v>
      </c>
      <c r="DK22" s="16" t="s">
        <v>237</v>
      </c>
      <c r="DL22" s="16" t="s">
        <v>237</v>
      </c>
      <c r="DM22" s="16" t="s">
        <v>237</v>
      </c>
      <c r="DN22" s="16" t="s">
        <v>237</v>
      </c>
      <c r="DO22" s="16" t="s">
        <v>237</v>
      </c>
      <c r="DP22" s="16" t="s">
        <v>237</v>
      </c>
      <c r="DQ22" s="16" t="s">
        <v>237</v>
      </c>
      <c r="DR22" s="16" t="s">
        <v>237</v>
      </c>
      <c r="DS22" s="16" t="s">
        <v>237</v>
      </c>
      <c r="DT22" s="16" t="s">
        <v>237</v>
      </c>
      <c r="DU22" s="16" t="s">
        <v>237</v>
      </c>
      <c r="DV22" s="16" t="s">
        <v>237</v>
      </c>
      <c r="DW22" s="16" t="s">
        <v>237</v>
      </c>
      <c r="DX22" s="16" t="s">
        <v>237</v>
      </c>
      <c r="DY22" s="16" t="s">
        <v>237</v>
      </c>
      <c r="DZ22" s="16" t="s">
        <v>237</v>
      </c>
      <c r="EA22" s="16" t="s">
        <v>237</v>
      </c>
      <c r="EB22" s="16" t="s">
        <v>237</v>
      </c>
      <c r="EC22" s="16" t="s">
        <v>237</v>
      </c>
      <c r="ED22" s="16" t="s">
        <v>237</v>
      </c>
    </row>
    <row r="23" spans="1:134" x14ac:dyDescent="0.25">
      <c r="A23" s="16">
        <v>2040</v>
      </c>
      <c r="B23" s="17" t="s">
        <v>88</v>
      </c>
      <c r="C23" s="32">
        <v>1.3</v>
      </c>
      <c r="D23" s="32">
        <v>1.3</v>
      </c>
      <c r="E23" s="32">
        <v>1.2</v>
      </c>
      <c r="F23" s="32">
        <v>1.2</v>
      </c>
      <c r="G23" s="32">
        <v>1.2</v>
      </c>
      <c r="H23" s="32">
        <v>1.3</v>
      </c>
      <c r="I23" s="32">
        <v>0.9</v>
      </c>
      <c r="J23" s="32">
        <v>1.8</v>
      </c>
      <c r="K23" s="32" t="s">
        <v>237</v>
      </c>
      <c r="L23" s="32">
        <v>1.1000000000000001</v>
      </c>
      <c r="M23" s="32" t="s">
        <v>237</v>
      </c>
      <c r="N23" s="32">
        <v>0.5</v>
      </c>
      <c r="O23" s="32">
        <v>0.8</v>
      </c>
      <c r="P23" s="32">
        <v>0.7</v>
      </c>
      <c r="Q23" s="32">
        <v>0.7</v>
      </c>
      <c r="R23" s="32">
        <v>0.9</v>
      </c>
      <c r="S23" s="32">
        <v>1.4</v>
      </c>
      <c r="T23" s="32" t="s">
        <v>237</v>
      </c>
      <c r="U23" s="32">
        <v>0.9</v>
      </c>
      <c r="V23" s="32">
        <v>1.9</v>
      </c>
      <c r="W23" s="32" t="s">
        <v>237</v>
      </c>
      <c r="X23" s="32" t="s">
        <v>237</v>
      </c>
      <c r="Y23" s="32">
        <v>1</v>
      </c>
      <c r="Z23" s="32" t="s">
        <v>237</v>
      </c>
      <c r="AA23" s="32">
        <v>0.9</v>
      </c>
      <c r="AB23" s="32">
        <v>1.4</v>
      </c>
      <c r="AC23" s="32">
        <v>1.3</v>
      </c>
      <c r="AD23" s="32">
        <v>1.4</v>
      </c>
      <c r="AE23" s="32">
        <v>1</v>
      </c>
      <c r="AF23" s="32">
        <v>1.1000000000000001</v>
      </c>
      <c r="AG23" s="32" t="s">
        <v>237</v>
      </c>
      <c r="AH23" s="32">
        <v>0.8</v>
      </c>
      <c r="AI23" s="32" t="s">
        <v>237</v>
      </c>
      <c r="AJ23" s="16">
        <v>1.2</v>
      </c>
      <c r="AK23" s="16">
        <v>1.3</v>
      </c>
      <c r="AL23" s="16">
        <v>1.4</v>
      </c>
      <c r="AM23" s="16">
        <v>1.3</v>
      </c>
      <c r="AN23" s="16">
        <v>1.1000000000000001</v>
      </c>
      <c r="AO23" s="16">
        <v>1.3</v>
      </c>
      <c r="AP23" s="16">
        <v>0.9</v>
      </c>
      <c r="AQ23" s="16" t="s">
        <v>237</v>
      </c>
      <c r="AR23" s="16" t="s">
        <v>237</v>
      </c>
      <c r="AS23" s="16">
        <v>1.2</v>
      </c>
      <c r="AT23" s="16" t="s">
        <v>237</v>
      </c>
      <c r="AU23" s="16">
        <v>0.4</v>
      </c>
      <c r="AV23" s="16">
        <v>0.7</v>
      </c>
      <c r="AW23" s="16">
        <v>0.8</v>
      </c>
      <c r="AX23" s="16">
        <v>0.6</v>
      </c>
      <c r="AY23" s="16">
        <v>1</v>
      </c>
      <c r="AZ23" s="16">
        <v>1.4</v>
      </c>
      <c r="BA23" s="16">
        <v>1.2</v>
      </c>
      <c r="BB23" s="16">
        <v>1.1000000000000001</v>
      </c>
      <c r="BC23" s="16">
        <v>2</v>
      </c>
      <c r="BD23" s="16">
        <v>1</v>
      </c>
      <c r="BE23" s="16" t="s">
        <v>237</v>
      </c>
      <c r="BF23" s="16">
        <v>0.5</v>
      </c>
      <c r="BG23" s="16">
        <v>1.6</v>
      </c>
      <c r="BH23" s="16">
        <v>0.7</v>
      </c>
      <c r="BI23" s="16">
        <v>1.8</v>
      </c>
      <c r="BJ23" s="16">
        <v>1.5</v>
      </c>
      <c r="BK23" s="16">
        <v>1.3</v>
      </c>
      <c r="BL23" s="16" t="s">
        <v>237</v>
      </c>
      <c r="BM23" s="16">
        <v>1.1000000000000001</v>
      </c>
      <c r="BN23" s="16" t="s">
        <v>237</v>
      </c>
      <c r="BO23" s="16">
        <v>0.9</v>
      </c>
      <c r="BP23" s="16" t="s">
        <v>237</v>
      </c>
      <c r="BQ23" s="32">
        <v>-0.1</v>
      </c>
      <c r="BR23" s="32">
        <v>0</v>
      </c>
      <c r="BS23" s="32">
        <v>0.2</v>
      </c>
      <c r="BT23" s="32">
        <v>0.1</v>
      </c>
      <c r="BU23" s="32">
        <v>-0.1</v>
      </c>
      <c r="BV23" s="32">
        <v>0</v>
      </c>
      <c r="BW23" s="32">
        <v>0</v>
      </c>
      <c r="BX23" s="32" t="s">
        <v>237</v>
      </c>
      <c r="BY23" s="32" t="s">
        <v>237</v>
      </c>
      <c r="BZ23" s="32">
        <v>0.1</v>
      </c>
      <c r="CA23" s="32" t="s">
        <v>237</v>
      </c>
      <c r="CB23" s="32">
        <v>-0.1</v>
      </c>
      <c r="CC23" s="32">
        <v>-0.1</v>
      </c>
      <c r="CD23" s="32">
        <v>0.1</v>
      </c>
      <c r="CE23" s="32">
        <v>-0.1</v>
      </c>
      <c r="CF23" s="32">
        <v>0.1</v>
      </c>
      <c r="CG23" s="32">
        <v>0</v>
      </c>
      <c r="CH23" s="32" t="s">
        <v>237</v>
      </c>
      <c r="CI23" s="32">
        <v>0.2</v>
      </c>
      <c r="CJ23" s="32">
        <v>0.1</v>
      </c>
      <c r="CK23" s="32" t="s">
        <v>237</v>
      </c>
      <c r="CL23" s="32" t="s">
        <v>237</v>
      </c>
      <c r="CM23" s="32">
        <v>-0.5</v>
      </c>
      <c r="CN23" s="32" t="s">
        <v>237</v>
      </c>
      <c r="CO23" s="32">
        <v>-0.2</v>
      </c>
      <c r="CP23" s="32">
        <v>0.4</v>
      </c>
      <c r="CQ23" s="32">
        <v>0.2</v>
      </c>
      <c r="CR23" s="32">
        <v>-0.1</v>
      </c>
      <c r="CS23" s="32" t="s">
        <v>237</v>
      </c>
      <c r="CT23" s="32">
        <v>0</v>
      </c>
      <c r="CU23" s="32" t="s">
        <v>237</v>
      </c>
      <c r="CV23" s="32">
        <v>0.1</v>
      </c>
      <c r="CW23" s="32" t="s">
        <v>237</v>
      </c>
      <c r="CX23" s="16" t="s">
        <v>134</v>
      </c>
      <c r="CY23" s="16">
        <v>1.3</v>
      </c>
      <c r="CZ23" s="16">
        <v>1.4</v>
      </c>
      <c r="DA23" s="16">
        <v>1.3</v>
      </c>
      <c r="DB23" s="16">
        <v>1.1000000000000001</v>
      </c>
      <c r="DC23" s="16">
        <v>1.3</v>
      </c>
      <c r="DD23" s="16" t="s">
        <v>237</v>
      </c>
      <c r="DE23" s="16" t="s">
        <v>237</v>
      </c>
      <c r="DF23" s="16" t="s">
        <v>237</v>
      </c>
      <c r="DG23" s="16">
        <v>1.3</v>
      </c>
      <c r="DH23" s="16" t="s">
        <v>237</v>
      </c>
      <c r="DI23" s="16">
        <v>0.4</v>
      </c>
      <c r="DJ23" s="16" t="s">
        <v>237</v>
      </c>
      <c r="DK23" s="16">
        <v>0.8</v>
      </c>
      <c r="DL23" s="16">
        <v>0.7</v>
      </c>
      <c r="DM23" s="16">
        <v>1</v>
      </c>
      <c r="DN23" s="16">
        <v>1.4</v>
      </c>
      <c r="DO23" s="16">
        <v>1.2</v>
      </c>
      <c r="DP23" s="16">
        <v>0.8</v>
      </c>
      <c r="DQ23" s="16">
        <v>2</v>
      </c>
      <c r="DR23" s="16">
        <v>1</v>
      </c>
      <c r="DS23" s="16" t="s">
        <v>237</v>
      </c>
      <c r="DT23" s="16">
        <v>0.5</v>
      </c>
      <c r="DU23" s="16">
        <v>1.6</v>
      </c>
      <c r="DV23" s="16">
        <v>1</v>
      </c>
      <c r="DW23" s="16">
        <v>1.9</v>
      </c>
      <c r="DX23" s="16">
        <v>1.6</v>
      </c>
      <c r="DY23" s="16">
        <v>0.4</v>
      </c>
      <c r="DZ23" s="16" t="s">
        <v>237</v>
      </c>
      <c r="EA23" s="16">
        <v>1.2</v>
      </c>
      <c r="EB23" s="16" t="s">
        <v>237</v>
      </c>
      <c r="EC23" s="16">
        <v>1</v>
      </c>
      <c r="ED23" s="16" t="s">
        <v>237</v>
      </c>
    </row>
    <row r="24" spans="1:134" x14ac:dyDescent="0.25">
      <c r="A24" s="16">
        <v>2050</v>
      </c>
      <c r="B24" s="17" t="s">
        <v>89</v>
      </c>
      <c r="C24" s="32" t="s">
        <v>237</v>
      </c>
      <c r="D24" s="32">
        <v>23.5</v>
      </c>
      <c r="E24" s="32">
        <v>51.8</v>
      </c>
      <c r="F24" s="32" t="s">
        <v>237</v>
      </c>
      <c r="G24" s="32">
        <v>52.7</v>
      </c>
      <c r="H24" s="32">
        <v>36.5</v>
      </c>
      <c r="I24" s="32">
        <v>19.899999999999999</v>
      </c>
      <c r="J24" s="32">
        <v>49.3</v>
      </c>
      <c r="K24" s="32">
        <v>29</v>
      </c>
      <c r="L24" s="32">
        <v>30.9</v>
      </c>
      <c r="M24" s="32">
        <v>43.5</v>
      </c>
      <c r="N24" s="32">
        <v>29.6</v>
      </c>
      <c r="O24" s="32" t="s">
        <v>237</v>
      </c>
      <c r="P24" s="32">
        <v>36.4</v>
      </c>
      <c r="Q24" s="32">
        <v>26.3</v>
      </c>
      <c r="R24" s="32" t="s">
        <v>237</v>
      </c>
      <c r="S24" s="32" t="s">
        <v>237</v>
      </c>
      <c r="T24" s="32">
        <v>41.7</v>
      </c>
      <c r="U24" s="32">
        <v>43.8</v>
      </c>
      <c r="V24" s="32">
        <v>26.2</v>
      </c>
      <c r="W24" s="32">
        <v>26.5</v>
      </c>
      <c r="X24" s="32">
        <v>18.899999999999999</v>
      </c>
      <c r="Y24" s="32">
        <v>29.6</v>
      </c>
      <c r="Z24" s="32">
        <v>46</v>
      </c>
      <c r="AA24" s="32" t="s">
        <v>237</v>
      </c>
      <c r="AB24" s="32">
        <v>57.1</v>
      </c>
      <c r="AC24" s="32">
        <v>38</v>
      </c>
      <c r="AD24" s="32">
        <v>30.6</v>
      </c>
      <c r="AE24" s="32">
        <v>28.9</v>
      </c>
      <c r="AF24" s="32">
        <v>31</v>
      </c>
      <c r="AG24" s="32">
        <v>28</v>
      </c>
      <c r="AH24" s="32">
        <v>55.6</v>
      </c>
      <c r="AI24" s="32" t="s">
        <v>237</v>
      </c>
      <c r="AJ24" s="16" t="s">
        <v>237</v>
      </c>
      <c r="AK24" s="16">
        <v>19.100000000000001</v>
      </c>
      <c r="AL24" s="16">
        <v>48</v>
      </c>
      <c r="AM24" s="16" t="s">
        <v>237</v>
      </c>
      <c r="AN24" s="16">
        <v>57.7</v>
      </c>
      <c r="AO24" s="16">
        <v>35</v>
      </c>
      <c r="AP24" s="16">
        <v>20.6</v>
      </c>
      <c r="AQ24" s="16" t="s">
        <v>237</v>
      </c>
      <c r="AR24" s="16">
        <v>28.8</v>
      </c>
      <c r="AS24" s="16">
        <v>26</v>
      </c>
      <c r="AT24" s="16">
        <v>34.700000000000003</v>
      </c>
      <c r="AU24" s="16">
        <v>29.6</v>
      </c>
      <c r="AV24" s="16" t="s">
        <v>237</v>
      </c>
      <c r="AW24" s="16">
        <v>35.299999999999997</v>
      </c>
      <c r="AX24" s="16">
        <v>21.2</v>
      </c>
      <c r="AY24" s="16" t="s">
        <v>237</v>
      </c>
      <c r="AZ24" s="16" t="s">
        <v>237</v>
      </c>
      <c r="BA24" s="16">
        <v>36.299999999999997</v>
      </c>
      <c r="BB24" s="16">
        <v>32.5</v>
      </c>
      <c r="BC24" s="16">
        <v>25.4</v>
      </c>
      <c r="BD24" s="16" t="s">
        <v>237</v>
      </c>
      <c r="BE24" s="16">
        <v>15.6</v>
      </c>
      <c r="BF24" s="16">
        <v>36.5</v>
      </c>
      <c r="BG24" s="16">
        <v>40.700000000000003</v>
      </c>
      <c r="BH24" s="16" t="s">
        <v>237</v>
      </c>
      <c r="BI24" s="16">
        <v>55.3</v>
      </c>
      <c r="BJ24" s="16">
        <v>31.5</v>
      </c>
      <c r="BK24" s="16">
        <v>35.799999999999997</v>
      </c>
      <c r="BL24" s="16">
        <v>28.9</v>
      </c>
      <c r="BM24" s="16">
        <v>32.4</v>
      </c>
      <c r="BN24" s="16">
        <v>26.5</v>
      </c>
      <c r="BO24" s="16">
        <v>57.2</v>
      </c>
      <c r="BP24" s="16" t="s">
        <v>237</v>
      </c>
      <c r="BQ24" s="32" t="s">
        <v>237</v>
      </c>
      <c r="BR24" s="32">
        <v>-4.4000000000000004</v>
      </c>
      <c r="BS24" s="32">
        <v>-3.8</v>
      </c>
      <c r="BT24" s="32" t="s">
        <v>237</v>
      </c>
      <c r="BU24" s="32">
        <v>5</v>
      </c>
      <c r="BV24" s="32">
        <v>-1.5</v>
      </c>
      <c r="BW24" s="32">
        <v>0.7</v>
      </c>
      <c r="BX24" s="32" t="s">
        <v>237</v>
      </c>
      <c r="BY24" s="32">
        <v>-0.2</v>
      </c>
      <c r="BZ24" s="32">
        <v>-4.9000000000000004</v>
      </c>
      <c r="CA24" s="32">
        <v>-8.8000000000000007</v>
      </c>
      <c r="CB24" s="32">
        <v>0</v>
      </c>
      <c r="CC24" s="32" t="s">
        <v>237</v>
      </c>
      <c r="CD24" s="32">
        <v>-1.1000000000000001</v>
      </c>
      <c r="CE24" s="32">
        <v>-5.0999999999999996</v>
      </c>
      <c r="CF24" s="32" t="s">
        <v>237</v>
      </c>
      <c r="CG24" s="32" t="s">
        <v>237</v>
      </c>
      <c r="CH24" s="32">
        <v>-5.4</v>
      </c>
      <c r="CI24" s="32">
        <v>-11.3</v>
      </c>
      <c r="CJ24" s="32">
        <v>-0.8</v>
      </c>
      <c r="CK24" s="32" t="s">
        <v>237</v>
      </c>
      <c r="CL24" s="32">
        <v>-3.3</v>
      </c>
      <c r="CM24" s="32">
        <v>6.9</v>
      </c>
      <c r="CN24" s="32">
        <v>-5.3</v>
      </c>
      <c r="CO24" s="32" t="s">
        <v>237</v>
      </c>
      <c r="CP24" s="32">
        <v>-1.8</v>
      </c>
      <c r="CQ24" s="32">
        <v>-6.5</v>
      </c>
      <c r="CR24" s="32">
        <v>5.2</v>
      </c>
      <c r="CS24" s="32">
        <v>0</v>
      </c>
      <c r="CT24" s="32">
        <v>1.4</v>
      </c>
      <c r="CU24" s="32">
        <v>-1.5</v>
      </c>
      <c r="CV24" s="32">
        <v>1.6</v>
      </c>
      <c r="CW24" s="32" t="s">
        <v>237</v>
      </c>
      <c r="CX24" s="16" t="s">
        <v>237</v>
      </c>
      <c r="CY24" s="16">
        <v>19.100000000000001</v>
      </c>
      <c r="CZ24" s="16">
        <v>43.7</v>
      </c>
      <c r="DA24" s="16" t="s">
        <v>237</v>
      </c>
      <c r="DB24" s="16">
        <v>61.7</v>
      </c>
      <c r="DC24" s="16">
        <v>36.299999999999997</v>
      </c>
      <c r="DD24" s="16">
        <v>19.7</v>
      </c>
      <c r="DE24" s="16">
        <v>45.6</v>
      </c>
      <c r="DF24" s="16">
        <v>29</v>
      </c>
      <c r="DG24" s="16">
        <v>27.7</v>
      </c>
      <c r="DH24" s="16">
        <v>35.299999999999997</v>
      </c>
      <c r="DI24" s="16">
        <v>31</v>
      </c>
      <c r="DJ24" s="16" t="s">
        <v>237</v>
      </c>
      <c r="DK24" s="16">
        <v>35.5</v>
      </c>
      <c r="DL24" s="16" t="s">
        <v>237</v>
      </c>
      <c r="DM24" s="16" t="s">
        <v>237</v>
      </c>
      <c r="DN24" s="16" t="s">
        <v>237</v>
      </c>
      <c r="DO24" s="16">
        <v>37.4</v>
      </c>
      <c r="DP24" s="16">
        <v>29</v>
      </c>
      <c r="DQ24" s="16">
        <v>26.3</v>
      </c>
      <c r="DR24" s="16" t="s">
        <v>237</v>
      </c>
      <c r="DS24" s="16">
        <v>17.7</v>
      </c>
      <c r="DT24" s="16">
        <v>35.4</v>
      </c>
      <c r="DU24" s="16">
        <v>39.799999999999997</v>
      </c>
      <c r="DV24" s="16" t="s">
        <v>237</v>
      </c>
      <c r="DW24" s="16" t="s">
        <v>237</v>
      </c>
      <c r="DX24" s="16">
        <v>31.1</v>
      </c>
      <c r="DY24" s="16">
        <v>33.700000000000003</v>
      </c>
      <c r="DZ24" s="16">
        <v>26.6</v>
      </c>
      <c r="EA24" s="16">
        <v>32.4</v>
      </c>
      <c r="EB24" s="16">
        <v>26</v>
      </c>
      <c r="EC24" s="16">
        <v>54.8</v>
      </c>
      <c r="ED24" s="16" t="s">
        <v>237</v>
      </c>
    </row>
    <row r="25" spans="1:134" ht="13.5" x14ac:dyDescent="0.25">
      <c r="A25" s="16">
        <v>2060</v>
      </c>
      <c r="B25" s="17" t="s">
        <v>90</v>
      </c>
      <c r="C25" s="32">
        <v>7.3</v>
      </c>
      <c r="D25" s="32">
        <v>22</v>
      </c>
      <c r="E25" s="32" t="s">
        <v>237</v>
      </c>
      <c r="F25" s="32" t="s">
        <v>194</v>
      </c>
      <c r="G25" s="32">
        <v>20.3</v>
      </c>
      <c r="H25" s="32">
        <v>0.9</v>
      </c>
      <c r="I25" s="32" t="s">
        <v>237</v>
      </c>
      <c r="J25" s="32">
        <v>8.6</v>
      </c>
      <c r="K25" s="32">
        <v>15.3</v>
      </c>
      <c r="L25" s="32">
        <v>16.5</v>
      </c>
      <c r="M25" s="32">
        <v>1.8</v>
      </c>
      <c r="N25" s="32">
        <v>7.8</v>
      </c>
      <c r="O25" s="32">
        <v>7.8</v>
      </c>
      <c r="P25" s="32" t="s">
        <v>162</v>
      </c>
      <c r="Q25" s="32">
        <v>4.8</v>
      </c>
      <c r="R25" s="32" t="s">
        <v>237</v>
      </c>
      <c r="S25" s="32">
        <v>0.7</v>
      </c>
      <c r="T25" s="32" t="s">
        <v>237</v>
      </c>
      <c r="U25" s="32">
        <v>18.899999999999999</v>
      </c>
      <c r="V25" s="32" t="s">
        <v>237</v>
      </c>
      <c r="W25" s="32" t="s">
        <v>237</v>
      </c>
      <c r="X25" s="32" t="s">
        <v>237</v>
      </c>
      <c r="Y25" s="32" t="s">
        <v>237</v>
      </c>
      <c r="Z25" s="32" t="s">
        <v>237</v>
      </c>
      <c r="AA25" s="32" t="s">
        <v>237</v>
      </c>
      <c r="AB25" s="32">
        <v>2.2999999999999998</v>
      </c>
      <c r="AC25" s="32">
        <v>0.8</v>
      </c>
      <c r="AD25" s="32">
        <v>11.5</v>
      </c>
      <c r="AE25" s="32">
        <v>12.6</v>
      </c>
      <c r="AF25" s="32">
        <v>8.3000000000000007</v>
      </c>
      <c r="AG25" s="32">
        <v>9.6</v>
      </c>
      <c r="AH25" s="32" t="s">
        <v>199</v>
      </c>
      <c r="AI25" s="32" t="s">
        <v>237</v>
      </c>
      <c r="AJ25" s="16">
        <v>6.2</v>
      </c>
      <c r="AK25" s="16">
        <v>20.7</v>
      </c>
      <c r="AL25" s="16" t="s">
        <v>183</v>
      </c>
      <c r="AM25" s="16">
        <v>7.6</v>
      </c>
      <c r="AN25" s="16">
        <v>14.1</v>
      </c>
      <c r="AO25" s="16">
        <v>1.9</v>
      </c>
      <c r="AP25" s="16">
        <v>7.4</v>
      </c>
      <c r="AQ25" s="16">
        <v>14</v>
      </c>
      <c r="AR25" s="16">
        <v>4.9000000000000004</v>
      </c>
      <c r="AS25" s="16">
        <v>18.100000000000001</v>
      </c>
      <c r="AT25" s="16">
        <v>1.3</v>
      </c>
      <c r="AU25" s="16">
        <v>8</v>
      </c>
      <c r="AV25" s="16">
        <v>8.9</v>
      </c>
      <c r="AW25" s="16">
        <v>1</v>
      </c>
      <c r="AX25" s="16" t="s">
        <v>198</v>
      </c>
      <c r="AY25" s="16">
        <v>20</v>
      </c>
      <c r="AZ25" s="16">
        <v>0.3</v>
      </c>
      <c r="BA25" s="16" t="s">
        <v>237</v>
      </c>
      <c r="BB25" s="16">
        <v>11.9</v>
      </c>
      <c r="BC25" s="16">
        <v>18.7</v>
      </c>
      <c r="BD25" s="16" t="s">
        <v>237</v>
      </c>
      <c r="BE25" s="16">
        <v>2.9</v>
      </c>
      <c r="BF25" s="16">
        <v>3.3</v>
      </c>
      <c r="BG25" s="16" t="s">
        <v>237</v>
      </c>
      <c r="BH25" s="16" t="s">
        <v>237</v>
      </c>
      <c r="BI25" s="16">
        <v>1.8</v>
      </c>
      <c r="BJ25" s="16">
        <v>0.8</v>
      </c>
      <c r="BK25" s="16">
        <v>13.2</v>
      </c>
      <c r="BL25" s="16">
        <v>12.8</v>
      </c>
      <c r="BM25" s="16">
        <v>7.5</v>
      </c>
      <c r="BN25" s="16">
        <v>11.3</v>
      </c>
      <c r="BO25" s="16" t="s">
        <v>237</v>
      </c>
      <c r="BP25" s="16" t="s">
        <v>237</v>
      </c>
      <c r="BQ25" s="32">
        <v>-1.1000000000000001</v>
      </c>
      <c r="BR25" s="32">
        <v>-1.3</v>
      </c>
      <c r="BS25" s="33" t="s">
        <v>105</v>
      </c>
      <c r="BT25" s="32">
        <v>1.4</v>
      </c>
      <c r="BU25" s="32">
        <v>-6.2</v>
      </c>
      <c r="BV25" s="32">
        <v>1</v>
      </c>
      <c r="BW25" s="33" t="s">
        <v>109</v>
      </c>
      <c r="BX25" s="32">
        <v>5.4</v>
      </c>
      <c r="BY25" s="32">
        <v>-10.4</v>
      </c>
      <c r="BZ25" s="32">
        <v>1.6</v>
      </c>
      <c r="CA25" s="32">
        <v>-0.5</v>
      </c>
      <c r="CB25" s="32">
        <v>0.2</v>
      </c>
      <c r="CC25" s="32">
        <v>1.1000000000000001</v>
      </c>
      <c r="CD25" s="32">
        <v>0.7</v>
      </c>
      <c r="CE25" s="32">
        <v>-2.4</v>
      </c>
      <c r="CF25" s="32" t="s">
        <v>193</v>
      </c>
      <c r="CG25" s="32">
        <v>-0.4</v>
      </c>
      <c r="CH25" s="32" t="s">
        <v>237</v>
      </c>
      <c r="CI25" s="32">
        <v>-7</v>
      </c>
      <c r="CJ25" s="33" t="s">
        <v>109</v>
      </c>
      <c r="CK25" s="32" t="s">
        <v>237</v>
      </c>
      <c r="CL25" s="33" t="s">
        <v>109</v>
      </c>
      <c r="CM25" s="33" t="s">
        <v>109</v>
      </c>
      <c r="CN25" s="32" t="s">
        <v>237</v>
      </c>
      <c r="CO25" s="32" t="s">
        <v>237</v>
      </c>
      <c r="CP25" s="32">
        <v>-0.5</v>
      </c>
      <c r="CQ25" s="32">
        <v>0</v>
      </c>
      <c r="CR25" s="32">
        <v>1.7</v>
      </c>
      <c r="CS25" s="32">
        <v>0.2</v>
      </c>
      <c r="CT25" s="32">
        <v>-0.8</v>
      </c>
      <c r="CU25" s="32">
        <v>1.7</v>
      </c>
      <c r="CV25" s="32" t="s">
        <v>237</v>
      </c>
      <c r="CW25" s="32" t="s">
        <v>237</v>
      </c>
      <c r="CX25" s="16">
        <v>6.2</v>
      </c>
      <c r="CY25" s="16">
        <v>19.8</v>
      </c>
      <c r="CZ25" s="16">
        <v>1.6</v>
      </c>
      <c r="DA25" s="16">
        <v>8.8000000000000007</v>
      </c>
      <c r="DB25" s="16">
        <v>13.3</v>
      </c>
      <c r="DC25" s="16">
        <v>3.3</v>
      </c>
      <c r="DD25" s="16">
        <v>6.1</v>
      </c>
      <c r="DE25" s="16">
        <v>12.4</v>
      </c>
      <c r="DF25" s="16">
        <v>1.6</v>
      </c>
      <c r="DG25" s="16">
        <v>16.8</v>
      </c>
      <c r="DH25" s="16">
        <v>1</v>
      </c>
      <c r="DI25" s="16">
        <v>10</v>
      </c>
      <c r="DJ25" s="16">
        <v>10.6</v>
      </c>
      <c r="DK25" s="16">
        <v>1</v>
      </c>
      <c r="DL25" s="16">
        <v>2.5</v>
      </c>
      <c r="DM25" s="16">
        <v>17.7</v>
      </c>
      <c r="DN25" s="16">
        <v>0.3</v>
      </c>
      <c r="DO25" s="16" t="s">
        <v>195</v>
      </c>
      <c r="DP25" s="16">
        <v>12.7</v>
      </c>
      <c r="DQ25" s="16">
        <v>11.7</v>
      </c>
      <c r="DR25" s="16" t="s">
        <v>237</v>
      </c>
      <c r="DS25" s="16">
        <v>2.9</v>
      </c>
      <c r="DT25" s="16">
        <v>2.8</v>
      </c>
      <c r="DU25" s="16" t="s">
        <v>237</v>
      </c>
      <c r="DV25" s="16" t="s">
        <v>196</v>
      </c>
      <c r="DW25" s="16">
        <v>1.8</v>
      </c>
      <c r="DX25" s="16">
        <v>1.5</v>
      </c>
      <c r="DY25" s="16">
        <v>15</v>
      </c>
      <c r="DZ25" s="16">
        <v>13.3</v>
      </c>
      <c r="EA25" s="16">
        <v>8.6999999999999993</v>
      </c>
      <c r="EB25" s="16">
        <v>10.3</v>
      </c>
      <c r="EC25" s="16" t="s">
        <v>237</v>
      </c>
      <c r="ED25" s="16" t="s">
        <v>197</v>
      </c>
    </row>
    <row r="26" spans="1:134" x14ac:dyDescent="0.25">
      <c r="A26" s="16">
        <v>2070</v>
      </c>
      <c r="B26" s="17" t="s">
        <v>91</v>
      </c>
      <c r="C26" s="32">
        <v>61.6</v>
      </c>
      <c r="D26" s="32">
        <v>63.3</v>
      </c>
      <c r="E26" s="32">
        <v>23.4</v>
      </c>
      <c r="F26" s="32">
        <v>61.9</v>
      </c>
      <c r="G26" s="32">
        <v>97.8</v>
      </c>
      <c r="H26" s="32">
        <v>48.8</v>
      </c>
      <c r="I26" s="32" t="s">
        <v>237</v>
      </c>
      <c r="J26" s="32">
        <v>46</v>
      </c>
      <c r="K26" s="32">
        <v>39.4</v>
      </c>
      <c r="L26" s="32">
        <v>54.5</v>
      </c>
      <c r="M26" s="32" t="s">
        <v>237</v>
      </c>
      <c r="N26" s="32">
        <v>54.9</v>
      </c>
      <c r="O26" s="32" t="s">
        <v>237</v>
      </c>
      <c r="P26" s="32">
        <v>47.3</v>
      </c>
      <c r="Q26" s="32" t="s">
        <v>237</v>
      </c>
      <c r="R26" s="32" t="s">
        <v>237</v>
      </c>
      <c r="S26" s="32">
        <v>45.1</v>
      </c>
      <c r="T26" s="32">
        <v>35.799999999999997</v>
      </c>
      <c r="U26" s="32">
        <v>47.9</v>
      </c>
      <c r="V26" s="32">
        <v>84.5</v>
      </c>
      <c r="W26" s="32">
        <v>38.1</v>
      </c>
      <c r="X26" s="32">
        <v>39.200000000000003</v>
      </c>
      <c r="Y26" s="32">
        <v>26</v>
      </c>
      <c r="Z26" s="32">
        <v>54.4</v>
      </c>
      <c r="AA26" s="32">
        <v>54.6</v>
      </c>
      <c r="AB26" s="32">
        <v>37.1</v>
      </c>
      <c r="AC26" s="32">
        <v>55.3</v>
      </c>
      <c r="AD26" s="32">
        <v>49</v>
      </c>
      <c r="AE26" s="32">
        <v>10.4</v>
      </c>
      <c r="AF26" s="32">
        <v>33.6</v>
      </c>
      <c r="AG26" s="32" t="s">
        <v>237</v>
      </c>
      <c r="AH26" s="32" t="s">
        <v>237</v>
      </c>
      <c r="AI26" s="32" t="s">
        <v>237</v>
      </c>
      <c r="AJ26" s="16">
        <v>59.1</v>
      </c>
      <c r="AK26" s="16">
        <v>60</v>
      </c>
      <c r="AL26" s="16">
        <v>34</v>
      </c>
      <c r="AM26" s="16">
        <v>54.3</v>
      </c>
      <c r="AN26" s="16">
        <v>90.7</v>
      </c>
      <c r="AO26" s="16">
        <v>47.1</v>
      </c>
      <c r="AP26" s="16">
        <v>29.5</v>
      </c>
      <c r="AQ26" s="16">
        <v>52.6</v>
      </c>
      <c r="AR26" s="16">
        <v>34.700000000000003</v>
      </c>
      <c r="AS26" s="16">
        <v>60.3</v>
      </c>
      <c r="AT26" s="16" t="s">
        <v>237</v>
      </c>
      <c r="AU26" s="16" t="s">
        <v>237</v>
      </c>
      <c r="AV26" s="16" t="s">
        <v>237</v>
      </c>
      <c r="AW26" s="16">
        <v>37.6</v>
      </c>
      <c r="AX26" s="16" t="s">
        <v>237</v>
      </c>
      <c r="AY26" s="16" t="s">
        <v>237</v>
      </c>
      <c r="AZ26" s="16">
        <v>31.9</v>
      </c>
      <c r="BA26" s="16">
        <v>35.700000000000003</v>
      </c>
      <c r="BB26" s="16">
        <v>60.6</v>
      </c>
      <c r="BC26" s="16">
        <v>68.2</v>
      </c>
      <c r="BD26" s="16">
        <v>36.9</v>
      </c>
      <c r="BE26" s="16">
        <v>39.200000000000003</v>
      </c>
      <c r="BF26" s="16">
        <v>58.5</v>
      </c>
      <c r="BG26" s="16">
        <v>55.4</v>
      </c>
      <c r="BH26" s="16">
        <v>56.6</v>
      </c>
      <c r="BI26" s="16">
        <v>36.299999999999997</v>
      </c>
      <c r="BJ26" s="16">
        <v>61.3</v>
      </c>
      <c r="BK26" s="16">
        <v>44.4</v>
      </c>
      <c r="BL26" s="16">
        <v>23.5</v>
      </c>
      <c r="BM26" s="16">
        <v>23.5</v>
      </c>
      <c r="BN26" s="16" t="s">
        <v>237</v>
      </c>
      <c r="BO26" s="16">
        <v>42</v>
      </c>
      <c r="BP26" s="16" t="s">
        <v>237</v>
      </c>
      <c r="BQ26" s="32" t="s">
        <v>135</v>
      </c>
      <c r="BR26" s="32">
        <v>-3.3</v>
      </c>
      <c r="BS26" s="32">
        <v>10.6</v>
      </c>
      <c r="BT26" s="32">
        <v>-7.2</v>
      </c>
      <c r="BU26" s="32">
        <v>-7.1</v>
      </c>
      <c r="BV26" s="32">
        <v>-1.7</v>
      </c>
      <c r="BW26" s="32" t="s">
        <v>237</v>
      </c>
      <c r="BX26" s="32">
        <v>6.6</v>
      </c>
      <c r="BY26" s="32">
        <v>-4.7</v>
      </c>
      <c r="BZ26" s="32">
        <v>5.8</v>
      </c>
      <c r="CA26" s="32" t="s">
        <v>237</v>
      </c>
      <c r="CB26" s="32" t="s">
        <v>237</v>
      </c>
      <c r="CC26" s="32" t="s">
        <v>237</v>
      </c>
      <c r="CD26" s="32">
        <v>-9.6999999999999993</v>
      </c>
      <c r="CE26" s="32" t="s">
        <v>237</v>
      </c>
      <c r="CF26" s="32" t="s">
        <v>237</v>
      </c>
      <c r="CG26" s="32">
        <v>-13.2</v>
      </c>
      <c r="CH26" s="32">
        <v>-0.1</v>
      </c>
      <c r="CI26" s="32">
        <v>12.7</v>
      </c>
      <c r="CJ26" s="32">
        <v>-16.3</v>
      </c>
      <c r="CK26" s="32">
        <v>-1.2</v>
      </c>
      <c r="CL26" s="32">
        <v>0</v>
      </c>
      <c r="CM26" s="32">
        <v>32.5</v>
      </c>
      <c r="CN26" s="32">
        <v>1</v>
      </c>
      <c r="CO26" s="32">
        <v>2</v>
      </c>
      <c r="CP26" s="32">
        <v>-0.8</v>
      </c>
      <c r="CQ26" s="32">
        <v>6</v>
      </c>
      <c r="CR26" s="32">
        <v>-4.5999999999999996</v>
      </c>
      <c r="CS26" s="32">
        <v>13.1</v>
      </c>
      <c r="CT26" s="32">
        <v>-10.1</v>
      </c>
      <c r="CU26" s="32" t="s">
        <v>237</v>
      </c>
      <c r="CV26" s="32" t="s">
        <v>237</v>
      </c>
      <c r="CW26" s="32" t="s">
        <v>237</v>
      </c>
      <c r="CX26" s="16" t="s">
        <v>237</v>
      </c>
      <c r="CY26" s="16" t="s">
        <v>237</v>
      </c>
      <c r="CZ26" s="16" t="s">
        <v>237</v>
      </c>
      <c r="DA26" s="16" t="s">
        <v>237</v>
      </c>
      <c r="DB26" s="16" t="s">
        <v>237</v>
      </c>
      <c r="DC26" s="16" t="s">
        <v>237</v>
      </c>
      <c r="DD26" s="16" t="s">
        <v>237</v>
      </c>
      <c r="DE26" s="16" t="s">
        <v>237</v>
      </c>
      <c r="DF26" s="16" t="s">
        <v>237</v>
      </c>
      <c r="DG26" s="16" t="s">
        <v>237</v>
      </c>
      <c r="DH26" s="16" t="s">
        <v>237</v>
      </c>
      <c r="DI26" s="16" t="s">
        <v>237</v>
      </c>
      <c r="DJ26" s="16" t="s">
        <v>237</v>
      </c>
      <c r="DK26" s="16" t="s">
        <v>237</v>
      </c>
      <c r="DL26" s="16" t="s">
        <v>237</v>
      </c>
      <c r="DM26" s="16" t="s">
        <v>237</v>
      </c>
      <c r="DN26" s="16" t="s">
        <v>237</v>
      </c>
      <c r="DO26" s="16" t="s">
        <v>237</v>
      </c>
      <c r="DP26" s="16" t="s">
        <v>237</v>
      </c>
      <c r="DQ26" s="16" t="s">
        <v>237</v>
      </c>
      <c r="DR26" s="16" t="s">
        <v>237</v>
      </c>
      <c r="DS26" s="16" t="s">
        <v>237</v>
      </c>
      <c r="DT26" s="16" t="s">
        <v>237</v>
      </c>
      <c r="DU26" s="16" t="s">
        <v>237</v>
      </c>
      <c r="DV26" s="16" t="s">
        <v>237</v>
      </c>
      <c r="DW26" s="16" t="s">
        <v>237</v>
      </c>
      <c r="DX26" s="16" t="s">
        <v>237</v>
      </c>
      <c r="DY26" s="16" t="s">
        <v>237</v>
      </c>
      <c r="DZ26" s="16" t="s">
        <v>237</v>
      </c>
      <c r="EA26" s="16" t="s">
        <v>237</v>
      </c>
      <c r="EB26" s="16" t="s">
        <v>237</v>
      </c>
      <c r="EC26" s="16" t="s">
        <v>237</v>
      </c>
      <c r="ED26" s="16" t="s">
        <v>237</v>
      </c>
    </row>
    <row r="27" spans="1:134" x14ac:dyDescent="0.25">
      <c r="A27" s="16">
        <v>2080</v>
      </c>
      <c r="B27" s="17" t="s">
        <v>92</v>
      </c>
      <c r="C27" s="32" t="s">
        <v>237</v>
      </c>
      <c r="D27" s="32" t="s">
        <v>237</v>
      </c>
      <c r="E27" s="32" t="s">
        <v>237</v>
      </c>
      <c r="F27" s="32" t="s">
        <v>237</v>
      </c>
      <c r="G27" s="32" t="s">
        <v>237</v>
      </c>
      <c r="H27" s="32" t="s">
        <v>237</v>
      </c>
      <c r="I27" s="32" t="s">
        <v>237</v>
      </c>
      <c r="J27" s="32" t="s">
        <v>237</v>
      </c>
      <c r="K27" s="32" t="s">
        <v>237</v>
      </c>
      <c r="L27" s="32" t="s">
        <v>237</v>
      </c>
      <c r="M27" s="32" t="s">
        <v>237</v>
      </c>
      <c r="N27" s="32" t="s">
        <v>237</v>
      </c>
      <c r="O27" s="32" t="s">
        <v>237</v>
      </c>
      <c r="P27" s="32" t="s">
        <v>237</v>
      </c>
      <c r="Q27" s="32" t="s">
        <v>237</v>
      </c>
      <c r="R27" s="32" t="s">
        <v>237</v>
      </c>
      <c r="S27" s="32" t="s">
        <v>237</v>
      </c>
      <c r="T27" s="32" t="s">
        <v>237</v>
      </c>
      <c r="U27" s="32" t="s">
        <v>237</v>
      </c>
      <c r="V27" s="32" t="s">
        <v>237</v>
      </c>
      <c r="W27" s="32" t="s">
        <v>237</v>
      </c>
      <c r="X27" s="32" t="s">
        <v>237</v>
      </c>
      <c r="Y27" s="32" t="s">
        <v>237</v>
      </c>
      <c r="Z27" s="32" t="s">
        <v>237</v>
      </c>
      <c r="AA27" s="32" t="s">
        <v>237</v>
      </c>
      <c r="AB27" s="32" t="s">
        <v>237</v>
      </c>
      <c r="AC27" s="32" t="s">
        <v>237</v>
      </c>
      <c r="AD27" s="32" t="s">
        <v>237</v>
      </c>
      <c r="AE27" s="32" t="s">
        <v>237</v>
      </c>
      <c r="AF27" s="32" t="s">
        <v>237</v>
      </c>
      <c r="AG27" s="32" t="s">
        <v>237</v>
      </c>
      <c r="AH27" s="32" t="s">
        <v>237</v>
      </c>
      <c r="AI27" s="32" t="s">
        <v>237</v>
      </c>
      <c r="AJ27" s="16">
        <v>88</v>
      </c>
      <c r="AK27" s="16">
        <v>85</v>
      </c>
      <c r="AL27" s="16">
        <v>80.900000000000006</v>
      </c>
      <c r="AM27" s="16" t="s">
        <v>237</v>
      </c>
      <c r="AN27" s="16">
        <v>88.1</v>
      </c>
      <c r="AO27" s="16">
        <v>78.7</v>
      </c>
      <c r="AP27" s="16">
        <v>88.5</v>
      </c>
      <c r="AQ27" s="16">
        <v>67.3</v>
      </c>
      <c r="AR27" s="16">
        <v>78.599999999999994</v>
      </c>
      <c r="AS27" s="16">
        <v>76.599999999999994</v>
      </c>
      <c r="AT27" s="16" t="s">
        <v>237</v>
      </c>
      <c r="AU27" s="16">
        <v>83.9</v>
      </c>
      <c r="AV27" s="16">
        <v>78.7</v>
      </c>
      <c r="AW27" s="16">
        <v>73.400000000000006</v>
      </c>
      <c r="AX27" s="16">
        <v>80.099999999999994</v>
      </c>
      <c r="AY27" s="16">
        <v>71.599999999999994</v>
      </c>
      <c r="AZ27" s="16">
        <v>74.599999999999994</v>
      </c>
      <c r="BA27" s="16">
        <v>73</v>
      </c>
      <c r="BB27" s="16">
        <v>71.900000000000006</v>
      </c>
      <c r="BC27" s="16">
        <v>89.8</v>
      </c>
      <c r="BD27" s="16">
        <v>89.7</v>
      </c>
      <c r="BE27" s="16">
        <v>90.6</v>
      </c>
      <c r="BF27" s="16" t="s">
        <v>237</v>
      </c>
      <c r="BG27" s="16">
        <v>73.8</v>
      </c>
      <c r="BH27" s="16">
        <v>83.5</v>
      </c>
      <c r="BI27" s="16">
        <v>82.1</v>
      </c>
      <c r="BJ27" s="16">
        <v>74.7</v>
      </c>
      <c r="BK27" s="16">
        <v>85.8</v>
      </c>
      <c r="BL27" s="16">
        <v>72.2</v>
      </c>
      <c r="BM27" s="16">
        <v>84.3</v>
      </c>
      <c r="BN27" s="16">
        <v>86.4</v>
      </c>
      <c r="BO27" s="16">
        <v>63.7</v>
      </c>
      <c r="BP27" s="16">
        <v>78.2</v>
      </c>
      <c r="BQ27" s="32" t="s">
        <v>237</v>
      </c>
      <c r="BR27" s="32" t="s">
        <v>237</v>
      </c>
      <c r="BS27" s="32" t="s">
        <v>237</v>
      </c>
      <c r="BT27" s="32" t="s">
        <v>237</v>
      </c>
      <c r="BU27" s="32" t="s">
        <v>237</v>
      </c>
      <c r="BV27" s="32" t="s">
        <v>237</v>
      </c>
      <c r="BW27" s="32" t="s">
        <v>237</v>
      </c>
      <c r="BX27" s="32" t="s">
        <v>237</v>
      </c>
      <c r="BY27" s="32" t="s">
        <v>237</v>
      </c>
      <c r="BZ27" s="32" t="s">
        <v>237</v>
      </c>
      <c r="CA27" s="32" t="s">
        <v>237</v>
      </c>
      <c r="CB27" s="32" t="s">
        <v>237</v>
      </c>
      <c r="CC27" s="32" t="s">
        <v>237</v>
      </c>
      <c r="CD27" s="32" t="s">
        <v>237</v>
      </c>
      <c r="CE27" s="32" t="s">
        <v>237</v>
      </c>
      <c r="CF27" s="32" t="s">
        <v>237</v>
      </c>
      <c r="CG27" s="32" t="s">
        <v>237</v>
      </c>
      <c r="CH27" s="32" t="s">
        <v>237</v>
      </c>
      <c r="CI27" s="32" t="s">
        <v>237</v>
      </c>
      <c r="CJ27" s="32" t="s">
        <v>237</v>
      </c>
      <c r="CK27" s="32" t="s">
        <v>237</v>
      </c>
      <c r="CL27" s="32" t="s">
        <v>237</v>
      </c>
      <c r="CM27" s="32" t="s">
        <v>237</v>
      </c>
      <c r="CN27" s="32" t="s">
        <v>237</v>
      </c>
      <c r="CO27" s="32" t="s">
        <v>237</v>
      </c>
      <c r="CP27" s="32" t="s">
        <v>237</v>
      </c>
      <c r="CQ27" s="32" t="s">
        <v>237</v>
      </c>
      <c r="CR27" s="32" t="s">
        <v>237</v>
      </c>
      <c r="CS27" s="32" t="s">
        <v>237</v>
      </c>
      <c r="CT27" s="32" t="s">
        <v>237</v>
      </c>
      <c r="CU27" s="32" t="s">
        <v>237</v>
      </c>
      <c r="CV27" s="32" t="s">
        <v>237</v>
      </c>
      <c r="CW27" s="32" t="s">
        <v>237</v>
      </c>
      <c r="CX27" s="16" t="s">
        <v>237</v>
      </c>
      <c r="CY27" s="16" t="s">
        <v>237</v>
      </c>
      <c r="CZ27" s="16" t="s">
        <v>237</v>
      </c>
      <c r="DA27" s="16" t="s">
        <v>237</v>
      </c>
      <c r="DB27" s="16" t="s">
        <v>237</v>
      </c>
      <c r="DC27" s="16" t="s">
        <v>237</v>
      </c>
      <c r="DD27" s="16" t="s">
        <v>237</v>
      </c>
      <c r="DE27" s="16" t="s">
        <v>237</v>
      </c>
      <c r="DF27" s="16" t="s">
        <v>237</v>
      </c>
      <c r="DG27" s="16" t="s">
        <v>237</v>
      </c>
      <c r="DH27" s="16" t="s">
        <v>237</v>
      </c>
      <c r="DI27" s="16" t="s">
        <v>237</v>
      </c>
      <c r="DJ27" s="16" t="s">
        <v>237</v>
      </c>
      <c r="DK27" s="16" t="s">
        <v>237</v>
      </c>
      <c r="DL27" s="16" t="s">
        <v>237</v>
      </c>
      <c r="DM27" s="16" t="s">
        <v>237</v>
      </c>
      <c r="DN27" s="16" t="s">
        <v>237</v>
      </c>
      <c r="DO27" s="16" t="s">
        <v>237</v>
      </c>
      <c r="DP27" s="16" t="s">
        <v>237</v>
      </c>
      <c r="DQ27" s="16" t="s">
        <v>237</v>
      </c>
      <c r="DR27" s="16" t="s">
        <v>237</v>
      </c>
      <c r="DS27" s="16" t="s">
        <v>237</v>
      </c>
      <c r="DT27" s="16" t="s">
        <v>237</v>
      </c>
      <c r="DU27" s="16" t="s">
        <v>237</v>
      </c>
      <c r="DV27" s="16" t="s">
        <v>237</v>
      </c>
      <c r="DW27" s="16" t="s">
        <v>237</v>
      </c>
      <c r="DX27" s="16" t="s">
        <v>237</v>
      </c>
      <c r="DY27" s="16" t="s">
        <v>237</v>
      </c>
      <c r="DZ27" s="16" t="s">
        <v>237</v>
      </c>
      <c r="EA27" s="16" t="s">
        <v>237</v>
      </c>
      <c r="EB27" s="16" t="s">
        <v>237</v>
      </c>
      <c r="EC27" s="16" t="s">
        <v>237</v>
      </c>
      <c r="ED27" s="16" t="s">
        <v>237</v>
      </c>
    </row>
    <row r="28" spans="1:134" ht="24" x14ac:dyDescent="0.25">
      <c r="A28" s="16">
        <v>2090</v>
      </c>
      <c r="B28" s="17" t="s">
        <v>93</v>
      </c>
      <c r="C28" s="32" t="s">
        <v>237</v>
      </c>
      <c r="D28" s="32" t="s">
        <v>237</v>
      </c>
      <c r="E28" s="32" t="s">
        <v>237</v>
      </c>
      <c r="F28" s="32" t="s">
        <v>237</v>
      </c>
      <c r="G28" s="32" t="s">
        <v>237</v>
      </c>
      <c r="H28" s="32" t="s">
        <v>237</v>
      </c>
      <c r="I28" s="32" t="s">
        <v>237</v>
      </c>
      <c r="J28" s="32" t="s">
        <v>237</v>
      </c>
      <c r="K28" s="32" t="s">
        <v>237</v>
      </c>
      <c r="L28" s="32" t="s">
        <v>237</v>
      </c>
      <c r="M28" s="32" t="s">
        <v>237</v>
      </c>
      <c r="N28" s="32" t="s">
        <v>237</v>
      </c>
      <c r="O28" s="32" t="s">
        <v>237</v>
      </c>
      <c r="P28" s="32" t="s">
        <v>237</v>
      </c>
      <c r="Q28" s="32" t="s">
        <v>237</v>
      </c>
      <c r="R28" s="32" t="s">
        <v>237</v>
      </c>
      <c r="S28" s="32" t="s">
        <v>237</v>
      </c>
      <c r="T28" s="32" t="s">
        <v>237</v>
      </c>
      <c r="U28" s="32" t="s">
        <v>237</v>
      </c>
      <c r="V28" s="32" t="s">
        <v>237</v>
      </c>
      <c r="W28" s="32" t="s">
        <v>237</v>
      </c>
      <c r="X28" s="32" t="s">
        <v>237</v>
      </c>
      <c r="Y28" s="32" t="s">
        <v>237</v>
      </c>
      <c r="Z28" s="32" t="s">
        <v>237</v>
      </c>
      <c r="AA28" s="32" t="s">
        <v>237</v>
      </c>
      <c r="AB28" s="32" t="s">
        <v>237</v>
      </c>
      <c r="AC28" s="32" t="s">
        <v>237</v>
      </c>
      <c r="AD28" s="32" t="s">
        <v>237</v>
      </c>
      <c r="AE28" s="32" t="s">
        <v>237</v>
      </c>
      <c r="AF28" s="32" t="s">
        <v>237</v>
      </c>
      <c r="AG28" s="32" t="s">
        <v>237</v>
      </c>
      <c r="AH28" s="32" t="s">
        <v>237</v>
      </c>
      <c r="AI28" s="32" t="s">
        <v>237</v>
      </c>
      <c r="AJ28" s="16">
        <v>5.0999999999999996</v>
      </c>
      <c r="AK28" s="16">
        <v>11.2</v>
      </c>
      <c r="AL28" s="16">
        <v>7.9</v>
      </c>
      <c r="AM28" s="16" t="s">
        <v>237</v>
      </c>
      <c r="AN28" s="16">
        <v>4.2</v>
      </c>
      <c r="AO28" s="16">
        <v>10.6</v>
      </c>
      <c r="AP28" s="16">
        <v>6</v>
      </c>
      <c r="AQ28" s="16">
        <v>-3.5</v>
      </c>
      <c r="AR28" s="16">
        <v>3</v>
      </c>
      <c r="AS28" s="16">
        <v>0.6</v>
      </c>
      <c r="AT28" s="16" t="s">
        <v>237</v>
      </c>
      <c r="AU28" s="16">
        <v>26.2</v>
      </c>
      <c r="AV28" s="16">
        <v>4.5999999999999996</v>
      </c>
      <c r="AW28" s="16">
        <v>6.3</v>
      </c>
      <c r="AX28" s="16">
        <v>1.1000000000000001</v>
      </c>
      <c r="AY28" s="16">
        <v>1.8</v>
      </c>
      <c r="AZ28" s="16">
        <v>7.8</v>
      </c>
      <c r="BA28" s="16">
        <v>10.8</v>
      </c>
      <c r="BB28" s="16">
        <v>12.6</v>
      </c>
      <c r="BC28" s="16">
        <v>8.5</v>
      </c>
      <c r="BD28" s="16">
        <v>-3.6</v>
      </c>
      <c r="BE28" s="16">
        <v>4.7</v>
      </c>
      <c r="BF28" s="16" t="s">
        <v>237</v>
      </c>
      <c r="BG28" s="16">
        <v>4.8</v>
      </c>
      <c r="BH28" s="16">
        <v>-1.4</v>
      </c>
      <c r="BI28" s="16">
        <v>4.0999999999999996</v>
      </c>
      <c r="BJ28" s="16">
        <v>3.8</v>
      </c>
      <c r="BK28" s="16">
        <v>12.2</v>
      </c>
      <c r="BL28" s="16">
        <v>3.3</v>
      </c>
      <c r="BM28" s="16">
        <v>3.7</v>
      </c>
      <c r="BN28" s="16">
        <v>7.2</v>
      </c>
      <c r="BO28" s="16">
        <v>11.2</v>
      </c>
      <c r="BP28" s="16">
        <v>-2.4</v>
      </c>
      <c r="BQ28" s="32" t="s">
        <v>237</v>
      </c>
      <c r="BR28" s="32" t="s">
        <v>237</v>
      </c>
      <c r="BS28" s="32" t="s">
        <v>237</v>
      </c>
      <c r="BT28" s="32" t="s">
        <v>237</v>
      </c>
      <c r="BU28" s="32" t="s">
        <v>237</v>
      </c>
      <c r="BV28" s="32" t="s">
        <v>237</v>
      </c>
      <c r="BW28" s="32" t="s">
        <v>237</v>
      </c>
      <c r="BX28" s="32" t="s">
        <v>237</v>
      </c>
      <c r="BY28" s="32" t="s">
        <v>237</v>
      </c>
      <c r="BZ28" s="32" t="s">
        <v>237</v>
      </c>
      <c r="CA28" s="32" t="s">
        <v>237</v>
      </c>
      <c r="CB28" s="32" t="s">
        <v>237</v>
      </c>
      <c r="CC28" s="32" t="s">
        <v>237</v>
      </c>
      <c r="CD28" s="32" t="s">
        <v>237</v>
      </c>
      <c r="CE28" s="32" t="s">
        <v>237</v>
      </c>
      <c r="CF28" s="32" t="s">
        <v>237</v>
      </c>
      <c r="CG28" s="32" t="s">
        <v>237</v>
      </c>
      <c r="CH28" s="32" t="s">
        <v>237</v>
      </c>
      <c r="CI28" s="32" t="s">
        <v>237</v>
      </c>
      <c r="CJ28" s="32" t="s">
        <v>237</v>
      </c>
      <c r="CK28" s="32" t="s">
        <v>237</v>
      </c>
      <c r="CL28" s="32" t="s">
        <v>237</v>
      </c>
      <c r="CM28" s="32" t="s">
        <v>237</v>
      </c>
      <c r="CN28" s="32" t="s">
        <v>237</v>
      </c>
      <c r="CO28" s="32" t="s">
        <v>237</v>
      </c>
      <c r="CP28" s="32" t="s">
        <v>237</v>
      </c>
      <c r="CQ28" s="32" t="s">
        <v>237</v>
      </c>
      <c r="CR28" s="32" t="s">
        <v>237</v>
      </c>
      <c r="CS28" s="32" t="s">
        <v>237</v>
      </c>
      <c r="CT28" s="32" t="s">
        <v>237</v>
      </c>
      <c r="CU28" s="32" t="s">
        <v>237</v>
      </c>
      <c r="CV28" s="32" t="s">
        <v>237</v>
      </c>
      <c r="CW28" s="32" t="s">
        <v>237</v>
      </c>
      <c r="CX28" s="16" t="s">
        <v>237</v>
      </c>
      <c r="CY28" s="16" t="s">
        <v>237</v>
      </c>
      <c r="CZ28" s="16" t="s">
        <v>237</v>
      </c>
      <c r="DA28" s="16" t="s">
        <v>237</v>
      </c>
      <c r="DB28" s="16" t="s">
        <v>237</v>
      </c>
      <c r="DC28" s="16" t="s">
        <v>237</v>
      </c>
      <c r="DD28" s="16" t="s">
        <v>237</v>
      </c>
      <c r="DE28" s="16" t="s">
        <v>237</v>
      </c>
      <c r="DF28" s="16" t="s">
        <v>237</v>
      </c>
      <c r="DG28" s="16" t="s">
        <v>237</v>
      </c>
      <c r="DH28" s="16" t="s">
        <v>237</v>
      </c>
      <c r="DI28" s="16" t="s">
        <v>237</v>
      </c>
      <c r="DJ28" s="16" t="s">
        <v>237</v>
      </c>
      <c r="DK28" s="16" t="s">
        <v>237</v>
      </c>
      <c r="DL28" s="16" t="s">
        <v>237</v>
      </c>
      <c r="DM28" s="16" t="s">
        <v>237</v>
      </c>
      <c r="DN28" s="16" t="s">
        <v>237</v>
      </c>
      <c r="DO28" s="16" t="s">
        <v>237</v>
      </c>
      <c r="DP28" s="16" t="s">
        <v>237</v>
      </c>
      <c r="DQ28" s="16" t="s">
        <v>237</v>
      </c>
      <c r="DR28" s="16" t="s">
        <v>237</v>
      </c>
      <c r="DS28" s="16" t="s">
        <v>237</v>
      </c>
      <c r="DT28" s="16" t="s">
        <v>237</v>
      </c>
      <c r="DU28" s="16" t="s">
        <v>237</v>
      </c>
      <c r="DV28" s="16" t="s">
        <v>237</v>
      </c>
      <c r="DW28" s="16" t="s">
        <v>237</v>
      </c>
      <c r="DX28" s="16" t="s">
        <v>237</v>
      </c>
      <c r="DY28" s="16" t="s">
        <v>237</v>
      </c>
      <c r="DZ28" s="16" t="s">
        <v>237</v>
      </c>
      <c r="EA28" s="16" t="s">
        <v>237</v>
      </c>
      <c r="EB28" s="16" t="s">
        <v>237</v>
      </c>
      <c r="EC28" s="16" t="s">
        <v>237</v>
      </c>
      <c r="ED28" s="16" t="s">
        <v>237</v>
      </c>
    </row>
    <row r="29" spans="1:134" ht="24" x14ac:dyDescent="0.25">
      <c r="A29" s="16">
        <v>2100</v>
      </c>
      <c r="B29" s="17" t="s">
        <v>94</v>
      </c>
      <c r="C29" s="32" t="s">
        <v>237</v>
      </c>
      <c r="D29" s="32" t="s">
        <v>237</v>
      </c>
      <c r="E29" s="32" t="s">
        <v>237</v>
      </c>
      <c r="F29" s="32" t="s">
        <v>237</v>
      </c>
      <c r="G29" s="32" t="s">
        <v>237</v>
      </c>
      <c r="H29" s="32" t="s">
        <v>237</v>
      </c>
      <c r="I29" s="32" t="s">
        <v>237</v>
      </c>
      <c r="J29" s="32" t="s">
        <v>237</v>
      </c>
      <c r="K29" s="32" t="s">
        <v>237</v>
      </c>
      <c r="L29" s="32" t="s">
        <v>237</v>
      </c>
      <c r="M29" s="32" t="s">
        <v>237</v>
      </c>
      <c r="N29" s="32" t="s">
        <v>237</v>
      </c>
      <c r="O29" s="32" t="s">
        <v>237</v>
      </c>
      <c r="P29" s="32" t="s">
        <v>237</v>
      </c>
      <c r="Q29" s="32" t="s">
        <v>237</v>
      </c>
      <c r="R29" s="32" t="s">
        <v>237</v>
      </c>
      <c r="S29" s="32" t="s">
        <v>237</v>
      </c>
      <c r="T29" s="32" t="s">
        <v>237</v>
      </c>
      <c r="U29" s="32" t="s">
        <v>237</v>
      </c>
      <c r="V29" s="32" t="s">
        <v>237</v>
      </c>
      <c r="W29" s="32" t="s">
        <v>237</v>
      </c>
      <c r="X29" s="32" t="s">
        <v>237</v>
      </c>
      <c r="Y29" s="32" t="s">
        <v>237</v>
      </c>
      <c r="Z29" s="32" t="s">
        <v>237</v>
      </c>
      <c r="AA29" s="32" t="s">
        <v>237</v>
      </c>
      <c r="AB29" s="32" t="s">
        <v>237</v>
      </c>
      <c r="AC29" s="32" t="s">
        <v>237</v>
      </c>
      <c r="AD29" s="32" t="s">
        <v>237</v>
      </c>
      <c r="AE29" s="32" t="s">
        <v>237</v>
      </c>
      <c r="AF29" s="32" t="s">
        <v>237</v>
      </c>
      <c r="AG29" s="32" t="s">
        <v>237</v>
      </c>
      <c r="AH29" s="32" t="s">
        <v>237</v>
      </c>
      <c r="AI29" s="32" t="s">
        <v>237</v>
      </c>
      <c r="AJ29" s="16">
        <v>26.4</v>
      </c>
      <c r="AK29" s="16">
        <v>26.9</v>
      </c>
      <c r="AL29" s="16">
        <v>25.1</v>
      </c>
      <c r="AM29" s="16" t="s">
        <v>237</v>
      </c>
      <c r="AN29" s="16">
        <v>13.3</v>
      </c>
      <c r="AO29" s="16">
        <v>35.200000000000003</v>
      </c>
      <c r="AP29" s="16">
        <v>14.6</v>
      </c>
      <c r="AQ29" s="16">
        <v>13.7</v>
      </c>
      <c r="AR29" s="16">
        <v>19.399999999999999</v>
      </c>
      <c r="AS29" s="16">
        <v>16.899999999999999</v>
      </c>
      <c r="AT29" s="16" t="s">
        <v>237</v>
      </c>
      <c r="AU29" s="16">
        <v>29.7</v>
      </c>
      <c r="AV29" s="16">
        <v>5.9</v>
      </c>
      <c r="AW29" s="16">
        <v>29.1</v>
      </c>
      <c r="AX29" s="16">
        <v>11.6</v>
      </c>
      <c r="AY29" s="16">
        <v>20.9</v>
      </c>
      <c r="AZ29" s="16">
        <v>13.6</v>
      </c>
      <c r="BA29" s="16">
        <v>27.5</v>
      </c>
      <c r="BB29" s="16">
        <v>19</v>
      </c>
      <c r="BC29" s="16">
        <v>15.6</v>
      </c>
      <c r="BD29" s="16">
        <v>21.4</v>
      </c>
      <c r="BE29" s="16">
        <v>13.7</v>
      </c>
      <c r="BF29" s="16" t="s">
        <v>237</v>
      </c>
      <c r="BG29" s="16">
        <v>19.600000000000001</v>
      </c>
      <c r="BH29" s="16">
        <v>2.6</v>
      </c>
      <c r="BI29" s="16">
        <v>15.1</v>
      </c>
      <c r="BJ29" s="16">
        <v>44.2</v>
      </c>
      <c r="BK29" s="16">
        <v>16.899999999999999</v>
      </c>
      <c r="BL29" s="16">
        <v>10.4</v>
      </c>
      <c r="BM29" s="16">
        <v>24</v>
      </c>
      <c r="BN29" s="16">
        <v>15.2</v>
      </c>
      <c r="BO29" s="16">
        <v>9.6</v>
      </c>
      <c r="BP29" s="16">
        <v>12.3</v>
      </c>
      <c r="BQ29" s="32" t="s">
        <v>237</v>
      </c>
      <c r="BR29" s="32" t="s">
        <v>237</v>
      </c>
      <c r="BS29" s="32" t="s">
        <v>237</v>
      </c>
      <c r="BT29" s="32" t="s">
        <v>237</v>
      </c>
      <c r="BU29" s="32" t="s">
        <v>237</v>
      </c>
      <c r="BV29" s="32" t="s">
        <v>237</v>
      </c>
      <c r="BW29" s="32" t="s">
        <v>237</v>
      </c>
      <c r="BX29" s="32" t="s">
        <v>237</v>
      </c>
      <c r="BY29" s="32" t="s">
        <v>237</v>
      </c>
      <c r="BZ29" s="32" t="s">
        <v>237</v>
      </c>
      <c r="CA29" s="32" t="s">
        <v>237</v>
      </c>
      <c r="CB29" s="32" t="s">
        <v>237</v>
      </c>
      <c r="CC29" s="32" t="s">
        <v>237</v>
      </c>
      <c r="CD29" s="32" t="s">
        <v>237</v>
      </c>
      <c r="CE29" s="32" t="s">
        <v>237</v>
      </c>
      <c r="CF29" s="32" t="s">
        <v>237</v>
      </c>
      <c r="CG29" s="32" t="s">
        <v>237</v>
      </c>
      <c r="CH29" s="32" t="s">
        <v>237</v>
      </c>
      <c r="CI29" s="32" t="s">
        <v>237</v>
      </c>
      <c r="CJ29" s="32" t="s">
        <v>237</v>
      </c>
      <c r="CK29" s="32" t="s">
        <v>237</v>
      </c>
      <c r="CL29" s="32" t="s">
        <v>237</v>
      </c>
      <c r="CM29" s="32" t="s">
        <v>237</v>
      </c>
      <c r="CN29" s="32" t="s">
        <v>237</v>
      </c>
      <c r="CO29" s="32" t="s">
        <v>237</v>
      </c>
      <c r="CP29" s="32" t="s">
        <v>237</v>
      </c>
      <c r="CQ29" s="32" t="s">
        <v>237</v>
      </c>
      <c r="CR29" s="32" t="s">
        <v>237</v>
      </c>
      <c r="CS29" s="32" t="s">
        <v>237</v>
      </c>
      <c r="CT29" s="32" t="s">
        <v>237</v>
      </c>
      <c r="CU29" s="32" t="s">
        <v>237</v>
      </c>
      <c r="CV29" s="32" t="s">
        <v>237</v>
      </c>
      <c r="CW29" s="32" t="s">
        <v>237</v>
      </c>
      <c r="CX29" s="16" t="s">
        <v>237</v>
      </c>
      <c r="CY29" s="16" t="s">
        <v>237</v>
      </c>
      <c r="CZ29" s="16" t="s">
        <v>237</v>
      </c>
      <c r="DA29" s="16" t="s">
        <v>237</v>
      </c>
      <c r="DB29" s="16" t="s">
        <v>237</v>
      </c>
      <c r="DC29" s="16" t="s">
        <v>237</v>
      </c>
      <c r="DD29" s="16" t="s">
        <v>237</v>
      </c>
      <c r="DE29" s="16" t="s">
        <v>237</v>
      </c>
      <c r="DF29" s="16" t="s">
        <v>237</v>
      </c>
      <c r="DG29" s="16" t="s">
        <v>237</v>
      </c>
      <c r="DH29" s="16" t="s">
        <v>237</v>
      </c>
      <c r="DI29" s="16" t="s">
        <v>237</v>
      </c>
      <c r="DJ29" s="16" t="s">
        <v>237</v>
      </c>
      <c r="DK29" s="16" t="s">
        <v>237</v>
      </c>
      <c r="DL29" s="16" t="s">
        <v>237</v>
      </c>
      <c r="DM29" s="16" t="s">
        <v>237</v>
      </c>
      <c r="DN29" s="16" t="s">
        <v>237</v>
      </c>
      <c r="DO29" s="16" t="s">
        <v>237</v>
      </c>
      <c r="DP29" s="16" t="s">
        <v>237</v>
      </c>
      <c r="DQ29" s="16" t="s">
        <v>237</v>
      </c>
      <c r="DR29" s="16" t="s">
        <v>237</v>
      </c>
      <c r="DS29" s="16" t="s">
        <v>237</v>
      </c>
      <c r="DT29" s="16" t="s">
        <v>237</v>
      </c>
      <c r="DU29" s="16" t="s">
        <v>237</v>
      </c>
      <c r="DV29" s="16" t="s">
        <v>237</v>
      </c>
      <c r="DW29" s="16" t="s">
        <v>237</v>
      </c>
      <c r="DX29" s="16" t="s">
        <v>237</v>
      </c>
      <c r="DY29" s="16" t="s">
        <v>237</v>
      </c>
      <c r="DZ29" s="16" t="s">
        <v>237</v>
      </c>
      <c r="EA29" s="16" t="s">
        <v>237</v>
      </c>
      <c r="EB29" s="16" t="s">
        <v>237</v>
      </c>
      <c r="EC29" s="16" t="s">
        <v>237</v>
      </c>
      <c r="ED29" s="16" t="s">
        <v>237</v>
      </c>
    </row>
    <row r="30" spans="1:134" x14ac:dyDescent="0.25">
      <c r="A30" s="16">
        <v>2110</v>
      </c>
      <c r="B30" s="17" t="s">
        <v>95</v>
      </c>
      <c r="C30" s="32" t="s">
        <v>237</v>
      </c>
      <c r="D30" s="32" t="s">
        <v>237</v>
      </c>
      <c r="E30" s="32" t="s">
        <v>237</v>
      </c>
      <c r="F30" s="32" t="s">
        <v>237</v>
      </c>
      <c r="G30" s="32" t="s">
        <v>237</v>
      </c>
      <c r="H30" s="32" t="s">
        <v>237</v>
      </c>
      <c r="I30" s="32" t="s">
        <v>237</v>
      </c>
      <c r="J30" s="32" t="s">
        <v>237</v>
      </c>
      <c r="K30" s="32" t="s">
        <v>237</v>
      </c>
      <c r="L30" s="32" t="s">
        <v>237</v>
      </c>
      <c r="M30" s="32" t="s">
        <v>237</v>
      </c>
      <c r="N30" s="32" t="s">
        <v>237</v>
      </c>
      <c r="O30" s="32" t="s">
        <v>237</v>
      </c>
      <c r="P30" s="32" t="s">
        <v>237</v>
      </c>
      <c r="Q30" s="32" t="s">
        <v>237</v>
      </c>
      <c r="R30" s="32" t="s">
        <v>237</v>
      </c>
      <c r="S30" s="32" t="s">
        <v>237</v>
      </c>
      <c r="T30" s="32" t="s">
        <v>237</v>
      </c>
      <c r="U30" s="32" t="s">
        <v>237</v>
      </c>
      <c r="V30" s="32" t="s">
        <v>237</v>
      </c>
      <c r="W30" s="32" t="s">
        <v>237</v>
      </c>
      <c r="X30" s="32" t="s">
        <v>237</v>
      </c>
      <c r="Y30" s="32" t="s">
        <v>237</v>
      </c>
      <c r="Z30" s="32" t="s">
        <v>237</v>
      </c>
      <c r="AA30" s="32" t="s">
        <v>237</v>
      </c>
      <c r="AB30" s="32" t="s">
        <v>237</v>
      </c>
      <c r="AC30" s="32" t="s">
        <v>237</v>
      </c>
      <c r="AD30" s="32" t="s">
        <v>237</v>
      </c>
      <c r="AE30" s="32" t="s">
        <v>237</v>
      </c>
      <c r="AF30" s="32" t="s">
        <v>237</v>
      </c>
      <c r="AG30" s="32" t="s">
        <v>237</v>
      </c>
      <c r="AH30" s="32" t="s">
        <v>237</v>
      </c>
      <c r="AI30" s="32" t="s">
        <v>237</v>
      </c>
      <c r="AJ30" s="16">
        <v>94.9</v>
      </c>
      <c r="AK30" s="16">
        <v>87</v>
      </c>
      <c r="AL30" s="16" t="s">
        <v>237</v>
      </c>
      <c r="AM30" s="16">
        <v>93</v>
      </c>
      <c r="AN30" s="16">
        <v>95.9</v>
      </c>
      <c r="AO30" s="16">
        <v>86.9</v>
      </c>
      <c r="AP30" s="16">
        <v>89.5</v>
      </c>
      <c r="AQ30" s="16">
        <v>90.7</v>
      </c>
      <c r="AR30" s="16">
        <v>89.9</v>
      </c>
      <c r="AS30" s="16">
        <v>85.5</v>
      </c>
      <c r="AT30" s="16">
        <v>95.6</v>
      </c>
      <c r="AU30" s="16">
        <v>88.7</v>
      </c>
      <c r="AV30" s="16" t="s">
        <v>237</v>
      </c>
      <c r="AW30" s="16">
        <v>91.6</v>
      </c>
      <c r="AX30" s="16" t="s">
        <v>237</v>
      </c>
      <c r="AY30" s="16">
        <v>94.9</v>
      </c>
      <c r="AZ30" s="16">
        <v>92.2</v>
      </c>
      <c r="BA30" s="16">
        <v>94.8</v>
      </c>
      <c r="BB30" s="16">
        <v>95.3</v>
      </c>
      <c r="BC30" s="16">
        <v>89.3</v>
      </c>
      <c r="BD30" s="16">
        <v>96.7</v>
      </c>
      <c r="BE30" s="16">
        <v>81.3</v>
      </c>
      <c r="BF30" s="16">
        <v>91.4</v>
      </c>
      <c r="BG30" s="16">
        <v>91</v>
      </c>
      <c r="BH30" s="16">
        <v>94.1</v>
      </c>
      <c r="BI30" s="16">
        <v>97.7</v>
      </c>
      <c r="BJ30" s="16">
        <v>88.1</v>
      </c>
      <c r="BK30" s="16">
        <v>89.2</v>
      </c>
      <c r="BL30" s="16">
        <v>95</v>
      </c>
      <c r="BM30" s="16">
        <v>79.5</v>
      </c>
      <c r="BN30" s="16" t="s">
        <v>237</v>
      </c>
      <c r="BO30" s="16" t="s">
        <v>237</v>
      </c>
      <c r="BP30" s="16">
        <v>91.2</v>
      </c>
      <c r="BQ30" s="32" t="s">
        <v>237</v>
      </c>
      <c r="BR30" s="32" t="s">
        <v>237</v>
      </c>
      <c r="BS30" s="32" t="s">
        <v>237</v>
      </c>
      <c r="BT30" s="32" t="s">
        <v>237</v>
      </c>
      <c r="BU30" s="32" t="s">
        <v>237</v>
      </c>
      <c r="BV30" s="32" t="s">
        <v>237</v>
      </c>
      <c r="BW30" s="32" t="s">
        <v>237</v>
      </c>
      <c r="BX30" s="32" t="s">
        <v>237</v>
      </c>
      <c r="BY30" s="32" t="s">
        <v>237</v>
      </c>
      <c r="BZ30" s="32" t="s">
        <v>237</v>
      </c>
      <c r="CA30" s="32" t="s">
        <v>237</v>
      </c>
      <c r="CB30" s="32" t="s">
        <v>237</v>
      </c>
      <c r="CC30" s="32" t="s">
        <v>237</v>
      </c>
      <c r="CD30" s="32" t="s">
        <v>237</v>
      </c>
      <c r="CE30" s="32" t="s">
        <v>237</v>
      </c>
      <c r="CF30" s="32" t="s">
        <v>237</v>
      </c>
      <c r="CG30" s="32" t="s">
        <v>237</v>
      </c>
      <c r="CH30" s="32" t="s">
        <v>237</v>
      </c>
      <c r="CI30" s="32" t="s">
        <v>237</v>
      </c>
      <c r="CJ30" s="32" t="s">
        <v>237</v>
      </c>
      <c r="CK30" s="32" t="s">
        <v>237</v>
      </c>
      <c r="CL30" s="32" t="s">
        <v>237</v>
      </c>
      <c r="CM30" s="32" t="s">
        <v>237</v>
      </c>
      <c r="CN30" s="32" t="s">
        <v>237</v>
      </c>
      <c r="CO30" s="32" t="s">
        <v>237</v>
      </c>
      <c r="CP30" s="32" t="s">
        <v>237</v>
      </c>
      <c r="CQ30" s="32" t="s">
        <v>237</v>
      </c>
      <c r="CR30" s="32" t="s">
        <v>237</v>
      </c>
      <c r="CS30" s="32" t="s">
        <v>237</v>
      </c>
      <c r="CT30" s="32" t="s">
        <v>237</v>
      </c>
      <c r="CU30" s="32" t="s">
        <v>237</v>
      </c>
      <c r="CV30" s="32" t="s">
        <v>237</v>
      </c>
      <c r="CW30" s="32" t="s">
        <v>237</v>
      </c>
      <c r="CX30" s="16" t="s">
        <v>237</v>
      </c>
      <c r="CY30" s="16" t="s">
        <v>237</v>
      </c>
      <c r="CZ30" s="16" t="s">
        <v>237</v>
      </c>
      <c r="DA30" s="16" t="s">
        <v>237</v>
      </c>
      <c r="DB30" s="16" t="s">
        <v>237</v>
      </c>
      <c r="DC30" s="16" t="s">
        <v>237</v>
      </c>
      <c r="DD30" s="16" t="s">
        <v>237</v>
      </c>
      <c r="DE30" s="16" t="s">
        <v>237</v>
      </c>
      <c r="DF30" s="16" t="s">
        <v>237</v>
      </c>
      <c r="DG30" s="16" t="s">
        <v>237</v>
      </c>
      <c r="DH30" s="16" t="s">
        <v>237</v>
      </c>
      <c r="DI30" s="16" t="s">
        <v>237</v>
      </c>
      <c r="DJ30" s="16" t="s">
        <v>237</v>
      </c>
      <c r="DK30" s="16" t="s">
        <v>237</v>
      </c>
      <c r="DL30" s="16" t="s">
        <v>237</v>
      </c>
      <c r="DM30" s="16" t="s">
        <v>237</v>
      </c>
      <c r="DN30" s="16" t="s">
        <v>237</v>
      </c>
      <c r="DO30" s="16" t="s">
        <v>237</v>
      </c>
      <c r="DP30" s="16" t="s">
        <v>237</v>
      </c>
      <c r="DQ30" s="16" t="s">
        <v>237</v>
      </c>
      <c r="DR30" s="16" t="s">
        <v>237</v>
      </c>
      <c r="DS30" s="16" t="s">
        <v>237</v>
      </c>
      <c r="DT30" s="16" t="s">
        <v>237</v>
      </c>
      <c r="DU30" s="16" t="s">
        <v>237</v>
      </c>
      <c r="DV30" s="16" t="s">
        <v>237</v>
      </c>
      <c r="DW30" s="16" t="s">
        <v>237</v>
      </c>
      <c r="DX30" s="16" t="s">
        <v>237</v>
      </c>
      <c r="DY30" s="16" t="s">
        <v>237</v>
      </c>
      <c r="DZ30" s="16" t="s">
        <v>237</v>
      </c>
      <c r="EA30" s="16" t="s">
        <v>237</v>
      </c>
      <c r="EB30" s="16" t="s">
        <v>237</v>
      </c>
      <c r="EC30" s="16" t="s">
        <v>237</v>
      </c>
      <c r="ED30" s="16" t="s">
        <v>237</v>
      </c>
    </row>
    <row r="31" spans="1:134" x14ac:dyDescent="0.25">
      <c r="A31" s="16">
        <v>2120</v>
      </c>
      <c r="B31" s="17" t="s">
        <v>96</v>
      </c>
      <c r="C31" s="32" t="s">
        <v>237</v>
      </c>
      <c r="D31" s="32" t="s">
        <v>237</v>
      </c>
      <c r="E31" s="32" t="s">
        <v>237</v>
      </c>
      <c r="F31" s="32" t="s">
        <v>237</v>
      </c>
      <c r="G31" s="32" t="s">
        <v>237</v>
      </c>
      <c r="H31" s="32" t="s">
        <v>237</v>
      </c>
      <c r="I31" s="32" t="s">
        <v>237</v>
      </c>
      <c r="J31" s="32" t="s">
        <v>237</v>
      </c>
      <c r="K31" s="32" t="s">
        <v>237</v>
      </c>
      <c r="L31" s="32" t="s">
        <v>237</v>
      </c>
      <c r="M31" s="32" t="s">
        <v>237</v>
      </c>
      <c r="N31" s="32" t="s">
        <v>237</v>
      </c>
      <c r="O31" s="32" t="s">
        <v>237</v>
      </c>
      <c r="P31" s="32" t="s">
        <v>237</v>
      </c>
      <c r="Q31" s="32" t="s">
        <v>237</v>
      </c>
      <c r="R31" s="32" t="s">
        <v>237</v>
      </c>
      <c r="S31" s="32" t="s">
        <v>237</v>
      </c>
      <c r="T31" s="32" t="s">
        <v>237</v>
      </c>
      <c r="U31" s="32" t="s">
        <v>237</v>
      </c>
      <c r="V31" s="32" t="s">
        <v>237</v>
      </c>
      <c r="W31" s="32" t="s">
        <v>237</v>
      </c>
      <c r="X31" s="32" t="s">
        <v>237</v>
      </c>
      <c r="Y31" s="32" t="s">
        <v>237</v>
      </c>
      <c r="Z31" s="32" t="s">
        <v>237</v>
      </c>
      <c r="AA31" s="32" t="s">
        <v>237</v>
      </c>
      <c r="AB31" s="32" t="s">
        <v>237</v>
      </c>
      <c r="AC31" s="32" t="s">
        <v>237</v>
      </c>
      <c r="AD31" s="32" t="s">
        <v>237</v>
      </c>
      <c r="AE31" s="32" t="s">
        <v>237</v>
      </c>
      <c r="AF31" s="32" t="s">
        <v>237</v>
      </c>
      <c r="AG31" s="32" t="s">
        <v>237</v>
      </c>
      <c r="AH31" s="32" t="s">
        <v>237</v>
      </c>
      <c r="AI31" s="32" t="s">
        <v>237</v>
      </c>
      <c r="AJ31" s="16">
        <v>58.5</v>
      </c>
      <c r="AK31" s="16">
        <v>61.2</v>
      </c>
      <c r="AL31" s="16">
        <v>64.3</v>
      </c>
      <c r="AM31" s="16">
        <v>50.9</v>
      </c>
      <c r="AN31" s="16">
        <v>46.8</v>
      </c>
      <c r="AO31" s="16">
        <v>61.4</v>
      </c>
      <c r="AP31" s="16">
        <v>59.6</v>
      </c>
      <c r="AQ31" s="16">
        <v>52.6</v>
      </c>
      <c r="AR31" s="16">
        <v>63.4</v>
      </c>
      <c r="AS31" s="16">
        <v>59.9</v>
      </c>
      <c r="AT31" s="16">
        <v>62</v>
      </c>
      <c r="AU31" s="16">
        <v>50.7</v>
      </c>
      <c r="AV31" s="16">
        <v>44.6</v>
      </c>
      <c r="AW31" s="16">
        <v>47</v>
      </c>
      <c r="AX31" s="16" t="s">
        <v>237</v>
      </c>
      <c r="AY31" s="16">
        <v>55.3</v>
      </c>
      <c r="AZ31" s="16">
        <v>62.1</v>
      </c>
      <c r="BA31" s="16">
        <v>47.2</v>
      </c>
      <c r="BB31" s="16">
        <v>60.5</v>
      </c>
      <c r="BC31" s="16">
        <v>54.1</v>
      </c>
      <c r="BD31" s="16">
        <v>55.3</v>
      </c>
      <c r="BE31" s="16">
        <v>56.3</v>
      </c>
      <c r="BF31" s="16">
        <v>61.6</v>
      </c>
      <c r="BG31" s="16">
        <v>59.6</v>
      </c>
      <c r="BH31" s="16">
        <v>67.8</v>
      </c>
      <c r="BI31" s="16">
        <v>40.299999999999997</v>
      </c>
      <c r="BJ31" s="16">
        <v>52.4</v>
      </c>
      <c r="BK31" s="16">
        <v>47.7</v>
      </c>
      <c r="BL31" s="16">
        <v>53.1</v>
      </c>
      <c r="BM31" s="16">
        <v>53.2</v>
      </c>
      <c r="BN31" s="16" t="s">
        <v>237</v>
      </c>
      <c r="BO31" s="16">
        <v>64.5</v>
      </c>
      <c r="BP31" s="16">
        <v>52.5</v>
      </c>
      <c r="BQ31" s="32" t="s">
        <v>237</v>
      </c>
      <c r="BR31" s="32" t="s">
        <v>237</v>
      </c>
      <c r="BS31" s="32" t="s">
        <v>237</v>
      </c>
      <c r="BT31" s="32" t="s">
        <v>237</v>
      </c>
      <c r="BU31" s="32" t="s">
        <v>237</v>
      </c>
      <c r="BV31" s="32" t="s">
        <v>237</v>
      </c>
      <c r="BW31" s="32" t="s">
        <v>237</v>
      </c>
      <c r="BX31" s="32" t="s">
        <v>237</v>
      </c>
      <c r="BY31" s="32" t="s">
        <v>237</v>
      </c>
      <c r="BZ31" s="32" t="s">
        <v>237</v>
      </c>
      <c r="CA31" s="32" t="s">
        <v>237</v>
      </c>
      <c r="CB31" s="32" t="s">
        <v>237</v>
      </c>
      <c r="CC31" s="32" t="s">
        <v>237</v>
      </c>
      <c r="CD31" s="32" t="s">
        <v>237</v>
      </c>
      <c r="CE31" s="32" t="s">
        <v>237</v>
      </c>
      <c r="CF31" s="32" t="s">
        <v>237</v>
      </c>
      <c r="CG31" s="32" t="s">
        <v>237</v>
      </c>
      <c r="CH31" s="32" t="s">
        <v>237</v>
      </c>
      <c r="CI31" s="32" t="s">
        <v>237</v>
      </c>
      <c r="CJ31" s="32" t="s">
        <v>237</v>
      </c>
      <c r="CK31" s="32" t="s">
        <v>237</v>
      </c>
      <c r="CL31" s="32" t="s">
        <v>237</v>
      </c>
      <c r="CM31" s="32" t="s">
        <v>237</v>
      </c>
      <c r="CN31" s="32" t="s">
        <v>237</v>
      </c>
      <c r="CO31" s="32" t="s">
        <v>237</v>
      </c>
      <c r="CP31" s="32" t="s">
        <v>237</v>
      </c>
      <c r="CQ31" s="32" t="s">
        <v>237</v>
      </c>
      <c r="CR31" s="32" t="s">
        <v>237</v>
      </c>
      <c r="CS31" s="32" t="s">
        <v>237</v>
      </c>
      <c r="CT31" s="32" t="s">
        <v>237</v>
      </c>
      <c r="CU31" s="32" t="s">
        <v>237</v>
      </c>
      <c r="CV31" s="32" t="s">
        <v>237</v>
      </c>
      <c r="CW31" s="32" t="s">
        <v>237</v>
      </c>
      <c r="CX31" s="16" t="s">
        <v>237</v>
      </c>
      <c r="CY31" s="16" t="s">
        <v>237</v>
      </c>
      <c r="CZ31" s="16" t="s">
        <v>237</v>
      </c>
      <c r="DA31" s="16" t="s">
        <v>237</v>
      </c>
      <c r="DB31" s="16" t="s">
        <v>237</v>
      </c>
      <c r="DC31" s="16" t="s">
        <v>237</v>
      </c>
      <c r="DD31" s="16" t="s">
        <v>237</v>
      </c>
      <c r="DE31" s="16" t="s">
        <v>237</v>
      </c>
      <c r="DF31" s="16" t="s">
        <v>237</v>
      </c>
      <c r="DG31" s="16" t="s">
        <v>237</v>
      </c>
      <c r="DH31" s="16" t="s">
        <v>237</v>
      </c>
      <c r="DI31" s="16" t="s">
        <v>237</v>
      </c>
      <c r="DJ31" s="16" t="s">
        <v>237</v>
      </c>
      <c r="DK31" s="16" t="s">
        <v>237</v>
      </c>
      <c r="DL31" s="16" t="s">
        <v>237</v>
      </c>
      <c r="DM31" s="16" t="s">
        <v>237</v>
      </c>
      <c r="DN31" s="16" t="s">
        <v>237</v>
      </c>
      <c r="DO31" s="16" t="s">
        <v>237</v>
      </c>
      <c r="DP31" s="16" t="s">
        <v>237</v>
      </c>
      <c r="DQ31" s="16" t="s">
        <v>237</v>
      </c>
      <c r="DR31" s="16" t="s">
        <v>237</v>
      </c>
      <c r="DS31" s="16" t="s">
        <v>237</v>
      </c>
      <c r="DT31" s="16" t="s">
        <v>237</v>
      </c>
      <c r="DU31" s="16" t="s">
        <v>237</v>
      </c>
      <c r="DV31" s="16" t="s">
        <v>237</v>
      </c>
      <c r="DW31" s="16" t="s">
        <v>237</v>
      </c>
      <c r="DX31" s="16" t="s">
        <v>237</v>
      </c>
      <c r="DY31" s="16" t="s">
        <v>237</v>
      </c>
      <c r="DZ31" s="16" t="s">
        <v>237</v>
      </c>
      <c r="EA31" s="16" t="s">
        <v>237</v>
      </c>
      <c r="EB31" s="16" t="s">
        <v>237</v>
      </c>
      <c r="EC31" s="16" t="s">
        <v>237</v>
      </c>
      <c r="ED31" s="16" t="s">
        <v>237</v>
      </c>
    </row>
    <row r="32" spans="1:134" x14ac:dyDescent="0.25">
      <c r="A32" s="23" t="s">
        <v>18</v>
      </c>
      <c r="B32" s="24"/>
      <c r="C32" s="29"/>
      <c r="D32" s="29"/>
      <c r="E32" s="29"/>
      <c r="F32" s="30"/>
      <c r="G32" s="31"/>
      <c r="H32" s="29"/>
      <c r="I32" s="29"/>
      <c r="J32" s="30"/>
      <c r="K32" s="31"/>
      <c r="L32" s="29"/>
      <c r="M32" s="29"/>
      <c r="N32" s="30"/>
      <c r="O32" s="31"/>
      <c r="P32" s="29"/>
      <c r="Q32" s="29"/>
      <c r="R32" s="30"/>
      <c r="S32" s="31"/>
      <c r="T32" s="29"/>
      <c r="U32" s="29"/>
      <c r="V32" s="30"/>
      <c r="W32" s="31"/>
      <c r="X32" s="29"/>
      <c r="Y32" s="29"/>
      <c r="Z32" s="30"/>
      <c r="AA32" s="31"/>
      <c r="AB32" s="29"/>
      <c r="AC32" s="29"/>
      <c r="AD32" s="30"/>
      <c r="AE32" s="31"/>
      <c r="AF32" s="29"/>
      <c r="AG32" s="29"/>
      <c r="AH32" s="30"/>
      <c r="AI32" s="31"/>
      <c r="AJ32" s="24"/>
      <c r="AK32" s="24"/>
      <c r="AL32" s="25"/>
      <c r="AM32" s="23"/>
      <c r="AN32" s="24"/>
      <c r="AO32" s="24"/>
      <c r="AP32" s="25"/>
      <c r="AQ32" s="23"/>
      <c r="AR32" s="24"/>
      <c r="AS32" s="24"/>
      <c r="AT32" s="25"/>
      <c r="AU32" s="23"/>
      <c r="AV32" s="24"/>
      <c r="AW32" s="24"/>
      <c r="AX32" s="25"/>
      <c r="AY32" s="23"/>
      <c r="AZ32" s="24"/>
      <c r="BA32" s="24"/>
      <c r="BB32" s="25"/>
      <c r="BC32" s="23"/>
      <c r="BD32" s="24"/>
      <c r="BE32" s="24"/>
      <c r="BF32" s="25"/>
      <c r="BG32" s="23"/>
      <c r="BH32" s="24"/>
      <c r="BI32" s="24"/>
      <c r="BJ32" s="25"/>
      <c r="BK32" s="23"/>
      <c r="BL32" s="24"/>
      <c r="BM32" s="24"/>
      <c r="BN32" s="25"/>
      <c r="BO32" s="23"/>
      <c r="BP32" s="24"/>
      <c r="BQ32" s="29"/>
      <c r="BR32" s="30"/>
      <c r="BS32" s="31"/>
      <c r="BT32" s="29"/>
      <c r="BU32" s="29"/>
      <c r="BV32" s="30"/>
      <c r="BW32" s="31"/>
      <c r="BX32" s="29"/>
      <c r="BY32" s="29"/>
      <c r="BZ32" s="30"/>
      <c r="CA32" s="31"/>
      <c r="CB32" s="29"/>
      <c r="CC32" s="29"/>
      <c r="CD32" s="30"/>
      <c r="CE32" s="31"/>
      <c r="CF32" s="29"/>
      <c r="CG32" s="29"/>
      <c r="CH32" s="30"/>
      <c r="CI32" s="31"/>
      <c r="CJ32" s="29"/>
      <c r="CK32" s="29"/>
      <c r="CL32" s="30"/>
      <c r="CM32" s="31"/>
      <c r="CN32" s="29"/>
      <c r="CO32" s="29"/>
      <c r="CP32" s="30"/>
      <c r="CQ32" s="31"/>
      <c r="CR32" s="29"/>
      <c r="CS32" s="29"/>
      <c r="CT32" s="30"/>
      <c r="CU32" s="31"/>
      <c r="CV32" s="29"/>
      <c r="CW32" s="29"/>
      <c r="CX32" s="25"/>
      <c r="CY32" s="23"/>
      <c r="CZ32" s="24"/>
      <c r="DA32" s="24"/>
      <c r="DB32" s="25"/>
      <c r="DC32" s="23"/>
      <c r="DD32" s="24"/>
      <c r="DE32" s="24"/>
      <c r="DF32" s="25"/>
      <c r="DG32" s="23"/>
      <c r="DH32" s="24"/>
      <c r="DI32" s="24"/>
      <c r="DJ32" s="25"/>
      <c r="DK32" s="23"/>
      <c r="DL32" s="24"/>
      <c r="DM32" s="24"/>
      <c r="DN32" s="25"/>
      <c r="DO32" s="23"/>
      <c r="DP32" s="24"/>
      <c r="DQ32" s="24"/>
      <c r="DR32" s="25"/>
      <c r="DS32" s="23"/>
      <c r="DT32" s="24"/>
      <c r="DU32" s="24"/>
      <c r="DV32" s="25"/>
      <c r="DW32" s="23"/>
      <c r="DX32" s="24"/>
      <c r="DY32" s="24"/>
      <c r="DZ32" s="25"/>
      <c r="EA32" s="23"/>
      <c r="EB32" s="24"/>
      <c r="EC32" s="24"/>
      <c r="ED32" s="25"/>
    </row>
    <row r="33" spans="1:134" ht="13.5" x14ac:dyDescent="0.25">
      <c r="A33" s="16">
        <v>3010</v>
      </c>
      <c r="B33" s="17" t="s">
        <v>97</v>
      </c>
      <c r="C33" s="32">
        <v>9.8000000000000007</v>
      </c>
      <c r="D33" s="32">
        <v>12.6</v>
      </c>
      <c r="E33" s="32">
        <v>17.3</v>
      </c>
      <c r="F33" s="32" t="s">
        <v>201</v>
      </c>
      <c r="G33" s="32">
        <v>14.9</v>
      </c>
      <c r="H33" s="32">
        <v>5.0999999999999996</v>
      </c>
      <c r="I33" s="32" t="s">
        <v>237</v>
      </c>
      <c r="J33" s="32">
        <v>13.5</v>
      </c>
      <c r="K33" s="32" t="s">
        <v>237</v>
      </c>
      <c r="L33" s="32">
        <v>12.4</v>
      </c>
      <c r="M33" s="32">
        <v>22.8</v>
      </c>
      <c r="N33" s="32">
        <v>13.7</v>
      </c>
      <c r="O33" s="32">
        <v>15.5</v>
      </c>
      <c r="P33" s="32">
        <v>12.6</v>
      </c>
      <c r="Q33" s="32">
        <v>25.6</v>
      </c>
      <c r="R33" s="32">
        <v>12.1</v>
      </c>
      <c r="S33" s="32">
        <v>20.6</v>
      </c>
      <c r="T33" s="32" t="s">
        <v>237</v>
      </c>
      <c r="U33" s="32">
        <v>8.1999999999999993</v>
      </c>
      <c r="V33" s="32" t="s">
        <v>237</v>
      </c>
      <c r="W33" s="32" t="s">
        <v>237</v>
      </c>
      <c r="X33" s="32" t="s">
        <v>237</v>
      </c>
      <c r="Y33" s="32">
        <v>17.8</v>
      </c>
      <c r="Z33" s="32">
        <v>5.4</v>
      </c>
      <c r="AA33" s="32">
        <v>39.1</v>
      </c>
      <c r="AB33" s="32">
        <v>17.899999999999999</v>
      </c>
      <c r="AC33" s="32">
        <v>6.6</v>
      </c>
      <c r="AD33" s="32">
        <v>5.6</v>
      </c>
      <c r="AE33" s="32">
        <v>30.5</v>
      </c>
      <c r="AF33" s="32">
        <v>8.6</v>
      </c>
      <c r="AG33" s="32" t="s">
        <v>237</v>
      </c>
      <c r="AH33" s="32">
        <v>48.8</v>
      </c>
      <c r="AI33" s="32" t="s">
        <v>237</v>
      </c>
      <c r="AJ33" s="16">
        <v>8.3000000000000007</v>
      </c>
      <c r="AK33" s="16">
        <v>11.9</v>
      </c>
      <c r="AL33" s="16">
        <v>13.9</v>
      </c>
      <c r="AM33" s="16">
        <v>3.7</v>
      </c>
      <c r="AN33" s="16">
        <v>12.7</v>
      </c>
      <c r="AO33" s="16">
        <v>4.9000000000000004</v>
      </c>
      <c r="AP33" s="16">
        <v>11</v>
      </c>
      <c r="AQ33" s="16">
        <v>11.6</v>
      </c>
      <c r="AR33" s="16" t="s">
        <v>237</v>
      </c>
      <c r="AS33" s="16">
        <v>12.6</v>
      </c>
      <c r="AT33" s="16">
        <v>15.5</v>
      </c>
      <c r="AU33" s="16">
        <v>11.9</v>
      </c>
      <c r="AV33" s="16">
        <v>13.7</v>
      </c>
      <c r="AW33" s="16">
        <v>10.5</v>
      </c>
      <c r="AX33" s="16">
        <v>22.6</v>
      </c>
      <c r="AY33" s="16">
        <v>11.5</v>
      </c>
      <c r="AZ33" s="16">
        <v>18.8</v>
      </c>
      <c r="BA33" s="16" t="s">
        <v>237</v>
      </c>
      <c r="BB33" s="16">
        <v>8.1</v>
      </c>
      <c r="BC33" s="16">
        <v>7.1</v>
      </c>
      <c r="BD33" s="16">
        <v>24.8</v>
      </c>
      <c r="BE33" s="16">
        <v>10</v>
      </c>
      <c r="BF33" s="16">
        <v>17.399999999999999</v>
      </c>
      <c r="BG33" s="16" t="s">
        <v>205</v>
      </c>
      <c r="BH33" s="16">
        <v>28.7</v>
      </c>
      <c r="BI33" s="16">
        <v>18.399999999999999</v>
      </c>
      <c r="BJ33" s="16">
        <v>4.7</v>
      </c>
      <c r="BK33" s="16">
        <v>5</v>
      </c>
      <c r="BL33" s="16">
        <v>28.4</v>
      </c>
      <c r="BM33" s="16">
        <v>6.5</v>
      </c>
      <c r="BN33" s="16">
        <v>6.6</v>
      </c>
      <c r="BO33" s="16">
        <v>43.1</v>
      </c>
      <c r="BP33" s="16">
        <v>14.9</v>
      </c>
      <c r="BQ33" s="32">
        <v>-1.5</v>
      </c>
      <c r="BR33" s="32">
        <v>-0.7</v>
      </c>
      <c r="BS33" s="32">
        <v>-3.4</v>
      </c>
      <c r="BT33" s="32">
        <v>-1</v>
      </c>
      <c r="BU33" s="32">
        <v>-2.2000000000000002</v>
      </c>
      <c r="BV33" s="32">
        <v>-0.2</v>
      </c>
      <c r="BW33" s="33" t="s">
        <v>109</v>
      </c>
      <c r="BX33" s="32">
        <v>-1.9</v>
      </c>
      <c r="BY33" s="33" t="s">
        <v>105</v>
      </c>
      <c r="BZ33" s="32">
        <v>0.2</v>
      </c>
      <c r="CA33" s="32">
        <v>-7.3</v>
      </c>
      <c r="CB33" s="32">
        <v>-1.8</v>
      </c>
      <c r="CC33" s="32">
        <v>-1.8</v>
      </c>
      <c r="CD33" s="32">
        <v>-2.1</v>
      </c>
      <c r="CE33" s="32">
        <v>-3</v>
      </c>
      <c r="CF33" s="32">
        <v>-0.6</v>
      </c>
      <c r="CG33" s="32">
        <v>-1.8</v>
      </c>
      <c r="CH33" s="32" t="s">
        <v>237</v>
      </c>
      <c r="CI33" s="32">
        <v>-0.1</v>
      </c>
      <c r="CJ33" s="33" t="s">
        <v>109</v>
      </c>
      <c r="CK33" s="33" t="s">
        <v>109</v>
      </c>
      <c r="CL33" s="33" t="s">
        <v>109</v>
      </c>
      <c r="CM33" s="32">
        <v>-0.4</v>
      </c>
      <c r="CN33" s="32">
        <v>0</v>
      </c>
      <c r="CO33" s="32">
        <v>-10.4</v>
      </c>
      <c r="CP33" s="32">
        <v>0.5</v>
      </c>
      <c r="CQ33" s="32">
        <v>-1.9</v>
      </c>
      <c r="CR33" s="32">
        <v>-0.6</v>
      </c>
      <c r="CS33" s="32">
        <v>-2.1</v>
      </c>
      <c r="CT33" s="32">
        <v>-2.1</v>
      </c>
      <c r="CU33" s="33" t="s">
        <v>105</v>
      </c>
      <c r="CV33" s="32">
        <v>-5.7</v>
      </c>
      <c r="CW33" s="33" t="s">
        <v>109</v>
      </c>
      <c r="CX33" s="16">
        <v>7.6</v>
      </c>
      <c r="CY33" s="16">
        <v>12</v>
      </c>
      <c r="CZ33" s="16">
        <v>12.5</v>
      </c>
      <c r="DA33" s="16">
        <v>4.2</v>
      </c>
      <c r="DB33" s="16">
        <v>11.4</v>
      </c>
      <c r="DC33" s="16">
        <v>5.5</v>
      </c>
      <c r="DD33" s="16">
        <v>9.1</v>
      </c>
      <c r="DE33" s="16">
        <v>10.5</v>
      </c>
      <c r="DF33" s="16">
        <v>8.9</v>
      </c>
      <c r="DG33" s="16">
        <v>11.6</v>
      </c>
      <c r="DH33" s="16">
        <v>11.7</v>
      </c>
      <c r="DI33" s="16" t="s">
        <v>200</v>
      </c>
      <c r="DJ33" s="16">
        <v>11.4</v>
      </c>
      <c r="DK33" s="16">
        <v>11.5</v>
      </c>
      <c r="DL33" s="16">
        <v>20.100000000000001</v>
      </c>
      <c r="DM33" s="16">
        <v>9.6999999999999993</v>
      </c>
      <c r="DN33" s="16">
        <v>17.600000000000001</v>
      </c>
      <c r="DO33" s="16" t="s">
        <v>202</v>
      </c>
      <c r="DP33" s="16">
        <v>6.5</v>
      </c>
      <c r="DQ33" s="16" t="s">
        <v>203</v>
      </c>
      <c r="DR33" s="16">
        <v>22.6</v>
      </c>
      <c r="DS33" s="16" t="s">
        <v>204</v>
      </c>
      <c r="DT33" s="16">
        <v>14.8</v>
      </c>
      <c r="DU33" s="16" t="s">
        <v>206</v>
      </c>
      <c r="DV33" s="16">
        <v>20.8</v>
      </c>
      <c r="DW33" s="16">
        <v>17.399999999999999</v>
      </c>
      <c r="DX33" s="16">
        <v>5.3</v>
      </c>
      <c r="DY33" s="16">
        <v>4.4000000000000004</v>
      </c>
      <c r="DZ33" s="16">
        <v>24.9</v>
      </c>
      <c r="EA33" s="16">
        <v>7.5</v>
      </c>
      <c r="EB33" s="16">
        <v>5.5</v>
      </c>
      <c r="EC33" s="16">
        <v>39.6</v>
      </c>
      <c r="ED33" s="16">
        <v>13.5</v>
      </c>
    </row>
    <row r="34" spans="1:134" ht="13.5" x14ac:dyDescent="0.25">
      <c r="A34" s="16">
        <v>3020</v>
      </c>
      <c r="B34" s="17" t="s">
        <v>98</v>
      </c>
      <c r="C34" s="32">
        <v>21.2</v>
      </c>
      <c r="D34" s="32">
        <v>41.4</v>
      </c>
      <c r="E34" s="32" t="s">
        <v>237</v>
      </c>
      <c r="F34" s="32">
        <v>16.7</v>
      </c>
      <c r="G34" s="32">
        <v>46.1</v>
      </c>
      <c r="H34" s="32">
        <v>13.1</v>
      </c>
      <c r="I34" s="32" t="s">
        <v>237</v>
      </c>
      <c r="J34" s="32">
        <v>32.5</v>
      </c>
      <c r="K34" s="32">
        <v>46.2</v>
      </c>
      <c r="L34" s="32">
        <v>39.700000000000003</v>
      </c>
      <c r="M34" s="32">
        <v>11.6</v>
      </c>
      <c r="N34" s="32">
        <v>25.8</v>
      </c>
      <c r="O34" s="32">
        <v>26.7</v>
      </c>
      <c r="P34" s="32">
        <v>19</v>
      </c>
      <c r="Q34" s="32">
        <v>36.4</v>
      </c>
      <c r="R34" s="32">
        <v>41.3</v>
      </c>
      <c r="S34" s="32">
        <v>17.7</v>
      </c>
      <c r="T34" s="32" t="s">
        <v>237</v>
      </c>
      <c r="U34" s="32">
        <v>39.4</v>
      </c>
      <c r="V34" s="32" t="s">
        <v>237</v>
      </c>
      <c r="W34" s="32">
        <v>21.6</v>
      </c>
      <c r="X34" s="32" t="s">
        <v>237</v>
      </c>
      <c r="Y34" s="32">
        <v>41.9</v>
      </c>
      <c r="Z34" s="32">
        <v>24.7</v>
      </c>
      <c r="AA34" s="32" t="s">
        <v>237</v>
      </c>
      <c r="AB34" s="32">
        <v>12.4</v>
      </c>
      <c r="AC34" s="32">
        <v>14.4</v>
      </c>
      <c r="AD34" s="32">
        <v>28.1</v>
      </c>
      <c r="AE34" s="32">
        <v>38.1</v>
      </c>
      <c r="AF34" s="32">
        <v>39.5</v>
      </c>
      <c r="AG34" s="32">
        <v>35</v>
      </c>
      <c r="AH34" s="32">
        <v>11.9</v>
      </c>
      <c r="AI34" s="32">
        <v>36.5</v>
      </c>
      <c r="AJ34" s="16">
        <v>23.5</v>
      </c>
      <c r="AK34" s="16">
        <v>44.4</v>
      </c>
      <c r="AL34" s="16">
        <v>25.3</v>
      </c>
      <c r="AM34" s="16">
        <v>24.3</v>
      </c>
      <c r="AN34" s="16">
        <v>45.3</v>
      </c>
      <c r="AO34" s="16">
        <v>20.399999999999999</v>
      </c>
      <c r="AP34" s="16">
        <v>41.2</v>
      </c>
      <c r="AQ34" s="16">
        <v>40</v>
      </c>
      <c r="AR34" s="16">
        <v>45.7</v>
      </c>
      <c r="AS34" s="16">
        <v>43.5</v>
      </c>
      <c r="AT34" s="16">
        <v>17.100000000000001</v>
      </c>
      <c r="AU34" s="16">
        <v>29.8</v>
      </c>
      <c r="AV34" s="16">
        <v>28.4</v>
      </c>
      <c r="AW34" s="16">
        <v>25.7</v>
      </c>
      <c r="AX34" s="16">
        <v>40.9</v>
      </c>
      <c r="AY34" s="16">
        <v>50.1</v>
      </c>
      <c r="AZ34" s="16">
        <v>19.8</v>
      </c>
      <c r="BA34" s="16" t="s">
        <v>237</v>
      </c>
      <c r="BB34" s="16">
        <v>43.8</v>
      </c>
      <c r="BC34" s="16">
        <v>46.1</v>
      </c>
      <c r="BD34" s="16">
        <v>21.5</v>
      </c>
      <c r="BE34" s="16">
        <v>41.4</v>
      </c>
      <c r="BF34" s="16">
        <v>47.3</v>
      </c>
      <c r="BG34" s="16" t="s">
        <v>209</v>
      </c>
      <c r="BH34" s="16" t="s">
        <v>237</v>
      </c>
      <c r="BI34" s="16">
        <v>18.100000000000001</v>
      </c>
      <c r="BJ34" s="16">
        <v>22.1</v>
      </c>
      <c r="BK34" s="16">
        <v>34.799999999999997</v>
      </c>
      <c r="BL34" s="16">
        <v>40.6</v>
      </c>
      <c r="BM34" s="16">
        <v>45.3</v>
      </c>
      <c r="BN34" s="16">
        <v>44.2</v>
      </c>
      <c r="BO34" s="16">
        <v>15.5</v>
      </c>
      <c r="BP34" s="16">
        <v>43</v>
      </c>
      <c r="BQ34" s="32">
        <v>2.2999999999999998</v>
      </c>
      <c r="BR34" s="32">
        <v>3</v>
      </c>
      <c r="BS34" s="33" t="s">
        <v>105</v>
      </c>
      <c r="BT34" s="32">
        <v>7.6</v>
      </c>
      <c r="BU34" s="32">
        <v>-0.8</v>
      </c>
      <c r="BV34" s="32">
        <v>7.3</v>
      </c>
      <c r="BW34" s="33" t="s">
        <v>109</v>
      </c>
      <c r="BX34" s="32">
        <v>7.5</v>
      </c>
      <c r="BY34" s="32">
        <v>-0.5</v>
      </c>
      <c r="BZ34" s="32">
        <v>3.8</v>
      </c>
      <c r="CA34" s="32">
        <v>5.5</v>
      </c>
      <c r="CB34" s="32">
        <v>4</v>
      </c>
      <c r="CC34" s="32">
        <v>1.7</v>
      </c>
      <c r="CD34" s="32">
        <v>6.7</v>
      </c>
      <c r="CE34" s="32">
        <v>4.5</v>
      </c>
      <c r="CF34" s="32">
        <v>8.8000000000000007</v>
      </c>
      <c r="CG34" s="32">
        <v>2.1</v>
      </c>
      <c r="CH34" s="32" t="s">
        <v>237</v>
      </c>
      <c r="CI34" s="32">
        <v>4.4000000000000004</v>
      </c>
      <c r="CJ34" s="33" t="s">
        <v>109</v>
      </c>
      <c r="CK34" s="32">
        <v>-0.1</v>
      </c>
      <c r="CL34" s="33" t="s">
        <v>109</v>
      </c>
      <c r="CM34" s="32">
        <v>5.4</v>
      </c>
      <c r="CN34" s="32">
        <v>10.6</v>
      </c>
      <c r="CO34" s="32" t="s">
        <v>237</v>
      </c>
      <c r="CP34" s="32">
        <v>5.7</v>
      </c>
      <c r="CQ34" s="32">
        <v>7.7</v>
      </c>
      <c r="CR34" s="32">
        <v>6.7</v>
      </c>
      <c r="CS34" s="32">
        <v>2.5</v>
      </c>
      <c r="CT34" s="32">
        <v>5.8</v>
      </c>
      <c r="CU34" s="32">
        <v>9.1999999999999993</v>
      </c>
      <c r="CV34" s="32">
        <v>3.6</v>
      </c>
      <c r="CW34" s="32">
        <v>6.5</v>
      </c>
      <c r="CX34" s="16">
        <v>26.3</v>
      </c>
      <c r="CY34" s="16">
        <v>43.9</v>
      </c>
      <c r="CZ34" s="16">
        <v>26.9</v>
      </c>
      <c r="DA34" s="16">
        <v>23.7</v>
      </c>
      <c r="DB34" s="16">
        <v>49.9</v>
      </c>
      <c r="DC34" s="16">
        <v>25.6</v>
      </c>
      <c r="DD34" s="16">
        <v>43</v>
      </c>
      <c r="DE34" s="16">
        <v>39.1</v>
      </c>
      <c r="DF34" s="16">
        <v>45.8</v>
      </c>
      <c r="DG34" s="16">
        <v>43.6</v>
      </c>
      <c r="DH34" s="16">
        <v>21.7</v>
      </c>
      <c r="DI34" s="16">
        <v>31.9</v>
      </c>
      <c r="DJ34" s="16">
        <v>30.9</v>
      </c>
      <c r="DK34" s="16">
        <v>29.9</v>
      </c>
      <c r="DL34" s="16">
        <v>42.8</v>
      </c>
      <c r="DM34" s="16">
        <v>51.1</v>
      </c>
      <c r="DN34" s="16">
        <v>21.7</v>
      </c>
      <c r="DO34" s="16" t="s">
        <v>207</v>
      </c>
      <c r="DP34" s="16">
        <v>48.7</v>
      </c>
      <c r="DQ34" s="16">
        <v>49.6</v>
      </c>
      <c r="DR34" s="16">
        <v>22.4</v>
      </c>
      <c r="DS34" s="16" t="s">
        <v>208</v>
      </c>
      <c r="DT34" s="16">
        <v>47.6</v>
      </c>
      <c r="DU34" s="16" t="s">
        <v>210</v>
      </c>
      <c r="DV34" s="16" t="s">
        <v>211</v>
      </c>
      <c r="DW34" s="16">
        <v>21.8</v>
      </c>
      <c r="DX34" s="16">
        <v>23.7</v>
      </c>
      <c r="DY34" s="16">
        <v>39.200000000000003</v>
      </c>
      <c r="DZ34" s="16">
        <v>40.1</v>
      </c>
      <c r="EA34" s="16">
        <v>47.9</v>
      </c>
      <c r="EB34" s="16">
        <v>43.8</v>
      </c>
      <c r="EC34" s="16">
        <v>18</v>
      </c>
      <c r="ED34" s="16">
        <v>47.1</v>
      </c>
    </row>
    <row r="35" spans="1:134" ht="13.5" x14ac:dyDescent="0.25">
      <c r="A35" s="16">
        <v>3030</v>
      </c>
      <c r="B35" s="17" t="s">
        <v>99</v>
      </c>
      <c r="C35" s="32">
        <v>9.3000000000000007</v>
      </c>
      <c r="D35" s="32">
        <v>14.6</v>
      </c>
      <c r="E35" s="32">
        <v>28</v>
      </c>
      <c r="F35" s="32">
        <v>18.600000000000001</v>
      </c>
      <c r="G35" s="32">
        <v>14.5</v>
      </c>
      <c r="H35" s="32">
        <v>12.3</v>
      </c>
      <c r="I35" s="32" t="s">
        <v>237</v>
      </c>
      <c r="J35" s="32">
        <v>11.4</v>
      </c>
      <c r="K35" s="32" t="s">
        <v>237</v>
      </c>
      <c r="L35" s="32">
        <v>14.7</v>
      </c>
      <c r="M35" s="32">
        <v>47.1</v>
      </c>
      <c r="N35" s="32">
        <v>13.8</v>
      </c>
      <c r="O35" s="32">
        <v>16.100000000000001</v>
      </c>
      <c r="P35" s="32">
        <v>16.3</v>
      </c>
      <c r="Q35" s="32">
        <v>5.0999999999999996</v>
      </c>
      <c r="R35" s="32">
        <v>11.8</v>
      </c>
      <c r="S35" s="32">
        <v>20.6</v>
      </c>
      <c r="T35" s="32" t="s">
        <v>237</v>
      </c>
      <c r="U35" s="32">
        <v>11.4</v>
      </c>
      <c r="V35" s="32" t="s">
        <v>237</v>
      </c>
      <c r="W35" s="32" t="s">
        <v>237</v>
      </c>
      <c r="X35" s="32" t="s">
        <v>237</v>
      </c>
      <c r="Y35" s="32">
        <v>6.5</v>
      </c>
      <c r="Z35" s="32">
        <v>17.2</v>
      </c>
      <c r="AA35" s="32">
        <v>12.4</v>
      </c>
      <c r="AB35" s="32">
        <v>18.2</v>
      </c>
      <c r="AC35" s="32">
        <v>18.600000000000001</v>
      </c>
      <c r="AD35" s="32">
        <v>10.4</v>
      </c>
      <c r="AE35" s="32">
        <v>13.6</v>
      </c>
      <c r="AF35" s="32">
        <v>12.3</v>
      </c>
      <c r="AG35" s="32" t="s">
        <v>237</v>
      </c>
      <c r="AH35" s="32">
        <v>45.2</v>
      </c>
      <c r="AI35" s="32" t="s">
        <v>237</v>
      </c>
      <c r="AJ35" s="16">
        <v>8.8000000000000007</v>
      </c>
      <c r="AK35" s="16">
        <v>14.3</v>
      </c>
      <c r="AL35" s="16">
        <v>27.8</v>
      </c>
      <c r="AM35" s="16">
        <v>19.3</v>
      </c>
      <c r="AN35" s="16">
        <v>16.7</v>
      </c>
      <c r="AO35" s="16">
        <v>11.4</v>
      </c>
      <c r="AP35" s="16">
        <v>8.3000000000000007</v>
      </c>
      <c r="AQ35" s="16">
        <v>19.100000000000001</v>
      </c>
      <c r="AR35" s="16" t="s">
        <v>237</v>
      </c>
      <c r="AS35" s="16">
        <v>16.3</v>
      </c>
      <c r="AT35" s="16">
        <v>33.1</v>
      </c>
      <c r="AU35" s="16">
        <v>11.4</v>
      </c>
      <c r="AV35" s="16">
        <v>20.6</v>
      </c>
      <c r="AW35" s="16">
        <v>16.5</v>
      </c>
      <c r="AX35" s="16">
        <v>8.4</v>
      </c>
      <c r="AY35" s="16">
        <v>24.1</v>
      </c>
      <c r="AZ35" s="16">
        <v>24.2</v>
      </c>
      <c r="BA35" s="16" t="s">
        <v>237</v>
      </c>
      <c r="BB35" s="16">
        <v>18.2</v>
      </c>
      <c r="BC35" s="16">
        <v>6.9</v>
      </c>
      <c r="BD35" s="16">
        <v>10.6</v>
      </c>
      <c r="BE35" s="16">
        <v>5.8</v>
      </c>
      <c r="BF35" s="16">
        <v>6.9</v>
      </c>
      <c r="BG35" s="16" t="s">
        <v>215</v>
      </c>
      <c r="BH35" s="16">
        <v>14.8</v>
      </c>
      <c r="BI35" s="16">
        <v>20</v>
      </c>
      <c r="BJ35" s="16">
        <v>18.600000000000001</v>
      </c>
      <c r="BK35" s="16">
        <v>8.9</v>
      </c>
      <c r="BL35" s="16">
        <v>22.4</v>
      </c>
      <c r="BM35" s="16">
        <v>10.6</v>
      </c>
      <c r="BN35" s="16">
        <v>7.9</v>
      </c>
      <c r="BO35" s="16">
        <v>39.200000000000003</v>
      </c>
      <c r="BP35" s="16">
        <v>17.7</v>
      </c>
      <c r="BQ35" s="32">
        <v>-0.5</v>
      </c>
      <c r="BR35" s="32">
        <v>-0.3</v>
      </c>
      <c r="BS35" s="32">
        <v>-0.2</v>
      </c>
      <c r="BT35" s="32">
        <v>0.7</v>
      </c>
      <c r="BU35" s="32">
        <v>2.2000000000000002</v>
      </c>
      <c r="BV35" s="32">
        <v>-0.9</v>
      </c>
      <c r="BW35" s="33" t="s">
        <v>109</v>
      </c>
      <c r="BX35" s="32">
        <v>7.7</v>
      </c>
      <c r="BY35" s="33" t="s">
        <v>105</v>
      </c>
      <c r="BZ35" s="32">
        <v>1.6</v>
      </c>
      <c r="CA35" s="32">
        <v>-14</v>
      </c>
      <c r="CB35" s="32">
        <v>-2.4</v>
      </c>
      <c r="CC35" s="32">
        <v>4.5</v>
      </c>
      <c r="CD35" s="32">
        <v>0.2</v>
      </c>
      <c r="CE35" s="32">
        <v>3.3</v>
      </c>
      <c r="CF35" s="32">
        <v>12.3</v>
      </c>
      <c r="CG35" s="32">
        <v>3.6</v>
      </c>
      <c r="CH35" s="32" t="s">
        <v>237</v>
      </c>
      <c r="CI35" s="32">
        <v>6.8</v>
      </c>
      <c r="CJ35" s="33" t="s">
        <v>109</v>
      </c>
      <c r="CK35" s="33" t="s">
        <v>109</v>
      </c>
      <c r="CL35" s="33" t="s">
        <v>109</v>
      </c>
      <c r="CM35" s="32">
        <v>0.4</v>
      </c>
      <c r="CN35" s="32">
        <v>-2.7</v>
      </c>
      <c r="CO35" s="32">
        <v>2.4</v>
      </c>
      <c r="CP35" s="32">
        <v>1.8</v>
      </c>
      <c r="CQ35" s="32">
        <v>0</v>
      </c>
      <c r="CR35" s="32">
        <v>-1.5</v>
      </c>
      <c r="CS35" s="32">
        <v>8.8000000000000007</v>
      </c>
      <c r="CT35" s="32">
        <v>-1.7</v>
      </c>
      <c r="CU35" s="33" t="s">
        <v>105</v>
      </c>
      <c r="CV35" s="32">
        <v>-6</v>
      </c>
      <c r="CW35" s="33" t="s">
        <v>109</v>
      </c>
      <c r="CX35" s="16">
        <v>7.8</v>
      </c>
      <c r="CY35" s="16">
        <v>15</v>
      </c>
      <c r="CZ35" s="16">
        <v>26</v>
      </c>
      <c r="DA35" s="16">
        <v>22.2</v>
      </c>
      <c r="DB35" s="16">
        <v>22.4</v>
      </c>
      <c r="DC35" s="16">
        <v>11.3</v>
      </c>
      <c r="DD35" s="16">
        <v>8.8000000000000007</v>
      </c>
      <c r="DE35" s="16">
        <v>15.3</v>
      </c>
      <c r="DF35" s="16">
        <v>11.8</v>
      </c>
      <c r="DG35" s="16">
        <v>16.2</v>
      </c>
      <c r="DH35" s="16">
        <v>32.299999999999997</v>
      </c>
      <c r="DI35" s="16" t="s">
        <v>212</v>
      </c>
      <c r="DJ35" s="16">
        <v>28.4</v>
      </c>
      <c r="DK35" s="16">
        <v>19.5</v>
      </c>
      <c r="DL35" s="16">
        <v>6.7</v>
      </c>
      <c r="DM35" s="16">
        <v>23.8</v>
      </c>
      <c r="DN35" s="16">
        <v>27</v>
      </c>
      <c r="DO35" s="16" t="s">
        <v>213</v>
      </c>
      <c r="DP35" s="16">
        <v>14.9</v>
      </c>
      <c r="DQ35" s="16" t="s">
        <v>214</v>
      </c>
      <c r="DR35" s="16">
        <v>11.7</v>
      </c>
      <c r="DS35" s="16" t="s">
        <v>206</v>
      </c>
      <c r="DT35" s="16">
        <v>7</v>
      </c>
      <c r="DU35" s="16" t="s">
        <v>216</v>
      </c>
      <c r="DV35" s="16">
        <v>18.7</v>
      </c>
      <c r="DW35" s="16">
        <v>20.399999999999999</v>
      </c>
      <c r="DX35" s="16">
        <v>18.100000000000001</v>
      </c>
      <c r="DY35" s="16">
        <v>11.5</v>
      </c>
      <c r="DZ35" s="16">
        <v>23.8</v>
      </c>
      <c r="EA35" s="16">
        <v>10.5</v>
      </c>
      <c r="EB35" s="16">
        <v>8.3000000000000007</v>
      </c>
      <c r="EC35" s="16">
        <v>35</v>
      </c>
      <c r="ED35" s="16">
        <v>18.100000000000001</v>
      </c>
    </row>
    <row r="36" spans="1:134" ht="13.5" x14ac:dyDescent="0.25">
      <c r="A36" s="16">
        <v>3040</v>
      </c>
      <c r="B36" s="17" t="s">
        <v>100</v>
      </c>
      <c r="C36" s="32">
        <v>5.7</v>
      </c>
      <c r="D36" s="32">
        <v>11.5</v>
      </c>
      <c r="E36" s="32" t="s">
        <v>237</v>
      </c>
      <c r="F36" s="32">
        <v>16.100000000000001</v>
      </c>
      <c r="G36" s="32" t="s">
        <v>237</v>
      </c>
      <c r="H36" s="32" t="s">
        <v>237</v>
      </c>
      <c r="I36" s="32">
        <v>4.5999999999999996</v>
      </c>
      <c r="J36" s="32">
        <v>6</v>
      </c>
      <c r="K36" s="32">
        <v>9.3000000000000007</v>
      </c>
      <c r="L36" s="32">
        <v>12.1</v>
      </c>
      <c r="M36" s="32">
        <v>45.5</v>
      </c>
      <c r="N36" s="32">
        <v>11.4</v>
      </c>
      <c r="O36" s="32">
        <v>14.2</v>
      </c>
      <c r="P36" s="32">
        <v>9.6</v>
      </c>
      <c r="Q36" s="32" t="s">
        <v>237</v>
      </c>
      <c r="R36" s="32" t="s">
        <v>237</v>
      </c>
      <c r="S36" s="32">
        <v>11.2</v>
      </c>
      <c r="T36" s="32" t="s">
        <v>237</v>
      </c>
      <c r="U36" s="32" t="s">
        <v>237</v>
      </c>
      <c r="V36" s="32">
        <v>6.7</v>
      </c>
      <c r="W36" s="32">
        <v>7</v>
      </c>
      <c r="X36" s="32" t="s">
        <v>237</v>
      </c>
      <c r="Y36" s="32">
        <v>4.8</v>
      </c>
      <c r="Z36" s="32" t="s">
        <v>237</v>
      </c>
      <c r="AA36" s="32" t="s">
        <v>237</v>
      </c>
      <c r="AB36" s="32">
        <v>10.1</v>
      </c>
      <c r="AC36" s="32" t="s">
        <v>237</v>
      </c>
      <c r="AD36" s="32">
        <v>9.1</v>
      </c>
      <c r="AE36" s="32">
        <v>10.4</v>
      </c>
      <c r="AF36" s="32">
        <v>9.6999999999999993</v>
      </c>
      <c r="AG36" s="32" t="s">
        <v>237</v>
      </c>
      <c r="AH36" s="32">
        <v>11.5</v>
      </c>
      <c r="AI36" s="32">
        <v>6.7</v>
      </c>
      <c r="AJ36" s="16">
        <v>6.2</v>
      </c>
      <c r="AK36" s="16">
        <v>12.2</v>
      </c>
      <c r="AL36" s="16" t="s">
        <v>237</v>
      </c>
      <c r="AM36" s="16">
        <v>18.399999999999999</v>
      </c>
      <c r="AN36" s="16">
        <v>8.8000000000000007</v>
      </c>
      <c r="AO36" s="16" t="s">
        <v>237</v>
      </c>
      <c r="AP36" s="16">
        <v>9.6999999999999993</v>
      </c>
      <c r="AQ36" s="16">
        <v>19.600000000000001</v>
      </c>
      <c r="AR36" s="16">
        <v>10.3</v>
      </c>
      <c r="AS36" s="16">
        <v>13.3</v>
      </c>
      <c r="AT36" s="16">
        <v>39.700000000000003</v>
      </c>
      <c r="AU36" s="16">
        <v>8.4</v>
      </c>
      <c r="AV36" s="16">
        <v>19.399999999999999</v>
      </c>
      <c r="AW36" s="16">
        <v>14.6</v>
      </c>
      <c r="AX36" s="16">
        <v>11.3</v>
      </c>
      <c r="AY36" s="16">
        <v>17.5</v>
      </c>
      <c r="AZ36" s="16">
        <v>14.5</v>
      </c>
      <c r="BA36" s="16" t="s">
        <v>237</v>
      </c>
      <c r="BB36" s="16" t="s">
        <v>237</v>
      </c>
      <c r="BC36" s="16">
        <v>6.2</v>
      </c>
      <c r="BD36" s="16">
        <v>6.3</v>
      </c>
      <c r="BE36" s="16">
        <v>4.9000000000000004</v>
      </c>
      <c r="BF36" s="16">
        <v>5.4</v>
      </c>
      <c r="BG36" s="16" t="s">
        <v>237</v>
      </c>
      <c r="BH36" s="16" t="s">
        <v>237</v>
      </c>
      <c r="BI36" s="16">
        <v>10.9</v>
      </c>
      <c r="BJ36" s="16" t="s">
        <v>237</v>
      </c>
      <c r="BK36" s="16">
        <v>10.9</v>
      </c>
      <c r="BL36" s="16">
        <v>25.3</v>
      </c>
      <c r="BM36" s="16">
        <v>11.7</v>
      </c>
      <c r="BN36" s="16">
        <v>6.4</v>
      </c>
      <c r="BO36" s="16">
        <v>13.9</v>
      </c>
      <c r="BP36" s="16">
        <v>9.9</v>
      </c>
      <c r="BQ36" s="32">
        <v>0.5</v>
      </c>
      <c r="BR36" s="32">
        <v>0.7</v>
      </c>
      <c r="BS36" s="32" t="s">
        <v>237</v>
      </c>
      <c r="BT36" s="32">
        <v>2.2999999999999998</v>
      </c>
      <c r="BU36" s="33" t="s">
        <v>109</v>
      </c>
      <c r="BV36" s="32" t="s">
        <v>237</v>
      </c>
      <c r="BW36" s="32">
        <v>5.0999999999999996</v>
      </c>
      <c r="BX36" s="32">
        <v>13.6</v>
      </c>
      <c r="BY36" s="32">
        <v>1</v>
      </c>
      <c r="BZ36" s="32">
        <v>1.2</v>
      </c>
      <c r="CA36" s="32">
        <v>-5.8</v>
      </c>
      <c r="CB36" s="32">
        <v>-3</v>
      </c>
      <c r="CC36" s="32">
        <v>5.2</v>
      </c>
      <c r="CD36" s="32">
        <v>5</v>
      </c>
      <c r="CE36" s="32" t="s">
        <v>237</v>
      </c>
      <c r="CF36" s="33" t="s">
        <v>109</v>
      </c>
      <c r="CG36" s="32">
        <v>3.3</v>
      </c>
      <c r="CH36" s="32" t="s">
        <v>237</v>
      </c>
      <c r="CI36" s="32" t="s">
        <v>237</v>
      </c>
      <c r="CJ36" s="32">
        <v>-0.5</v>
      </c>
      <c r="CK36" s="32">
        <v>-0.7</v>
      </c>
      <c r="CL36" s="33" t="s">
        <v>109</v>
      </c>
      <c r="CM36" s="32">
        <v>0.6</v>
      </c>
      <c r="CN36" s="32" t="s">
        <v>237</v>
      </c>
      <c r="CO36" s="32" t="s">
        <v>237</v>
      </c>
      <c r="CP36" s="32">
        <v>0.8</v>
      </c>
      <c r="CQ36" s="32" t="s">
        <v>237</v>
      </c>
      <c r="CR36" s="32">
        <v>1.8</v>
      </c>
      <c r="CS36" s="32">
        <v>14.9</v>
      </c>
      <c r="CT36" s="32">
        <v>2</v>
      </c>
      <c r="CU36" s="33" t="s">
        <v>109</v>
      </c>
      <c r="CV36" s="32">
        <v>2.4</v>
      </c>
      <c r="CW36" s="32">
        <v>3.2</v>
      </c>
      <c r="CX36" s="16">
        <v>5.8</v>
      </c>
      <c r="CY36" s="16">
        <v>11.5</v>
      </c>
      <c r="CZ36" s="16" t="s">
        <v>217</v>
      </c>
      <c r="DA36" s="16">
        <v>26</v>
      </c>
      <c r="DB36" s="16">
        <v>16.2</v>
      </c>
      <c r="DC36" s="16" t="s">
        <v>218</v>
      </c>
      <c r="DD36" s="16">
        <v>10.4</v>
      </c>
      <c r="DE36" s="16">
        <v>13.1</v>
      </c>
      <c r="DF36" s="16">
        <v>9.5</v>
      </c>
      <c r="DG36" s="16">
        <v>14</v>
      </c>
      <c r="DH36" s="16">
        <v>39.700000000000003</v>
      </c>
      <c r="DI36" s="16">
        <v>6.5</v>
      </c>
      <c r="DJ36" s="16">
        <v>35.799999999999997</v>
      </c>
      <c r="DK36" s="16">
        <v>14.7</v>
      </c>
      <c r="DL36" s="16">
        <v>8.3000000000000007</v>
      </c>
      <c r="DM36" s="16">
        <v>18.399999999999999</v>
      </c>
      <c r="DN36" s="16">
        <v>18.5</v>
      </c>
      <c r="DO36" s="16" t="s">
        <v>219</v>
      </c>
      <c r="DP36" s="16" t="s">
        <v>217</v>
      </c>
      <c r="DQ36" s="16">
        <v>8</v>
      </c>
      <c r="DR36" s="16">
        <v>6.3</v>
      </c>
      <c r="DS36" s="16">
        <v>5.6</v>
      </c>
      <c r="DT36" s="16">
        <v>4.5999999999999996</v>
      </c>
      <c r="DU36" s="16" t="s">
        <v>220</v>
      </c>
      <c r="DV36" s="16" t="s">
        <v>221</v>
      </c>
      <c r="DW36" s="16">
        <v>11</v>
      </c>
      <c r="DX36" s="16" t="s">
        <v>222</v>
      </c>
      <c r="DY36" s="16">
        <v>13.6</v>
      </c>
      <c r="DZ36" s="16">
        <v>32.4</v>
      </c>
      <c r="EA36" s="16">
        <v>11.3</v>
      </c>
      <c r="EB36" s="16">
        <v>6.1</v>
      </c>
      <c r="EC36" s="16">
        <v>11.1</v>
      </c>
      <c r="ED36" s="16">
        <v>10.3</v>
      </c>
    </row>
    <row r="37" spans="1:134" ht="13.5" x14ac:dyDescent="0.25">
      <c r="A37" s="16">
        <v>3050</v>
      </c>
      <c r="B37" s="17" t="s">
        <v>101</v>
      </c>
      <c r="C37" s="32">
        <v>19.7</v>
      </c>
      <c r="D37" s="32">
        <v>33.1</v>
      </c>
      <c r="E37" s="32" t="s">
        <v>237</v>
      </c>
      <c r="F37" s="32">
        <v>25.9</v>
      </c>
      <c r="G37" s="32">
        <v>30.5</v>
      </c>
      <c r="H37" s="32">
        <v>9.6999999999999993</v>
      </c>
      <c r="I37" s="32" t="s">
        <v>237</v>
      </c>
      <c r="J37" s="32">
        <v>11.5</v>
      </c>
      <c r="K37" s="32">
        <v>20.399999999999999</v>
      </c>
      <c r="L37" s="32">
        <v>32.700000000000003</v>
      </c>
      <c r="M37" s="32">
        <v>42.4</v>
      </c>
      <c r="N37" s="32">
        <v>16.8</v>
      </c>
      <c r="O37" s="32">
        <v>41</v>
      </c>
      <c r="P37" s="32">
        <v>21.9</v>
      </c>
      <c r="Q37" s="32">
        <v>36.700000000000003</v>
      </c>
      <c r="R37" s="32">
        <v>33.4</v>
      </c>
      <c r="S37" s="32">
        <v>48.7</v>
      </c>
      <c r="T37" s="32" t="s">
        <v>237</v>
      </c>
      <c r="U37" s="32">
        <v>11.7</v>
      </c>
      <c r="V37" s="32" t="s">
        <v>237</v>
      </c>
      <c r="W37" s="32" t="s">
        <v>237</v>
      </c>
      <c r="X37" s="32" t="s">
        <v>237</v>
      </c>
      <c r="Y37" s="32">
        <v>21.5</v>
      </c>
      <c r="Z37" s="32">
        <v>14.2</v>
      </c>
      <c r="AA37" s="32" t="s">
        <v>237</v>
      </c>
      <c r="AB37" s="32">
        <v>25.8</v>
      </c>
      <c r="AC37" s="32">
        <v>11.2</v>
      </c>
      <c r="AD37" s="32">
        <v>18.399999999999999</v>
      </c>
      <c r="AE37" s="32">
        <v>50.6</v>
      </c>
      <c r="AF37" s="32">
        <v>21.1</v>
      </c>
      <c r="AG37" s="32" t="s">
        <v>237</v>
      </c>
      <c r="AH37" s="32">
        <v>73.900000000000006</v>
      </c>
      <c r="AI37" s="32">
        <v>27.3</v>
      </c>
      <c r="AJ37" s="16">
        <v>17.5</v>
      </c>
      <c r="AK37" s="16">
        <v>29.5</v>
      </c>
      <c r="AL37" s="16">
        <v>20.6</v>
      </c>
      <c r="AM37" s="16">
        <v>23.3</v>
      </c>
      <c r="AN37" s="16">
        <v>26</v>
      </c>
      <c r="AO37" s="16">
        <v>8.1</v>
      </c>
      <c r="AP37" s="16">
        <v>24.4</v>
      </c>
      <c r="AQ37" s="16">
        <v>10.8</v>
      </c>
      <c r="AR37" s="16">
        <v>17</v>
      </c>
      <c r="AS37" s="16">
        <v>29.2</v>
      </c>
      <c r="AT37" s="16">
        <v>37.5</v>
      </c>
      <c r="AU37" s="16">
        <v>14.2</v>
      </c>
      <c r="AV37" s="16">
        <v>37.5</v>
      </c>
      <c r="AW37" s="16">
        <v>18.7</v>
      </c>
      <c r="AX37" s="16">
        <v>33.5</v>
      </c>
      <c r="AY37" s="16">
        <v>27.2</v>
      </c>
      <c r="AZ37" s="16">
        <v>44.8</v>
      </c>
      <c r="BA37" s="16" t="s">
        <v>237</v>
      </c>
      <c r="BB37" s="16">
        <v>8</v>
      </c>
      <c r="BC37" s="16">
        <v>22.3</v>
      </c>
      <c r="BD37" s="16">
        <v>64.8</v>
      </c>
      <c r="BE37" s="16">
        <v>27.7</v>
      </c>
      <c r="BF37" s="16">
        <v>19.100000000000001</v>
      </c>
      <c r="BG37" s="16">
        <v>11.3</v>
      </c>
      <c r="BH37" s="16" t="s">
        <v>237</v>
      </c>
      <c r="BI37" s="16">
        <v>25.7</v>
      </c>
      <c r="BJ37" s="16">
        <v>9</v>
      </c>
      <c r="BK37" s="16">
        <v>16.7</v>
      </c>
      <c r="BL37" s="16">
        <v>47.4</v>
      </c>
      <c r="BM37" s="16">
        <v>18.8</v>
      </c>
      <c r="BN37" s="16">
        <v>14.2</v>
      </c>
      <c r="BO37" s="16">
        <v>71.599999999999994</v>
      </c>
      <c r="BP37" s="16">
        <v>23.9</v>
      </c>
      <c r="BQ37" s="32">
        <v>-2.2000000000000002</v>
      </c>
      <c r="BR37" s="32">
        <v>-3.6</v>
      </c>
      <c r="BS37" s="33" t="s">
        <v>105</v>
      </c>
      <c r="BT37" s="32">
        <v>-2.6</v>
      </c>
      <c r="BU37" s="32">
        <v>-4.5</v>
      </c>
      <c r="BV37" s="32">
        <v>-1.6</v>
      </c>
      <c r="BW37" s="33" t="s">
        <v>109</v>
      </c>
      <c r="BX37" s="32">
        <v>-0.7</v>
      </c>
      <c r="BY37" s="32">
        <v>-3.4</v>
      </c>
      <c r="BZ37" s="32">
        <v>-3.5</v>
      </c>
      <c r="CA37" s="32">
        <v>-4.9000000000000004</v>
      </c>
      <c r="CB37" s="32">
        <v>-2.6</v>
      </c>
      <c r="CC37" s="32">
        <v>-3.5</v>
      </c>
      <c r="CD37" s="32">
        <v>-3.2</v>
      </c>
      <c r="CE37" s="32">
        <v>-3.2</v>
      </c>
      <c r="CF37" s="32">
        <v>-6.2</v>
      </c>
      <c r="CG37" s="32">
        <v>-3.9</v>
      </c>
      <c r="CH37" s="32" t="s">
        <v>237</v>
      </c>
      <c r="CI37" s="32">
        <v>-3.7</v>
      </c>
      <c r="CJ37" s="33" t="s">
        <v>109</v>
      </c>
      <c r="CK37" s="33" t="s">
        <v>109</v>
      </c>
      <c r="CL37" s="33" t="s">
        <v>109</v>
      </c>
      <c r="CM37" s="32">
        <v>-2.4</v>
      </c>
      <c r="CN37" s="32">
        <v>-2.9</v>
      </c>
      <c r="CO37" s="32" t="s">
        <v>237</v>
      </c>
      <c r="CP37" s="32">
        <v>-0.1</v>
      </c>
      <c r="CQ37" s="32">
        <v>-2.2000000000000002</v>
      </c>
      <c r="CR37" s="32">
        <v>-1.7</v>
      </c>
      <c r="CS37" s="32">
        <v>-3.2</v>
      </c>
      <c r="CT37" s="32">
        <v>-2.2999999999999998</v>
      </c>
      <c r="CU37" s="32">
        <v>-0.6</v>
      </c>
      <c r="CV37" s="32">
        <v>-2.2999999999999998</v>
      </c>
      <c r="CW37" s="32">
        <v>-3.4</v>
      </c>
      <c r="CX37" s="16">
        <v>16.899999999999999</v>
      </c>
      <c r="CY37" s="16">
        <v>28.4</v>
      </c>
      <c r="CZ37" s="16">
        <v>19</v>
      </c>
      <c r="DA37" s="16">
        <v>20.7</v>
      </c>
      <c r="DB37" s="16">
        <v>22.6</v>
      </c>
      <c r="DC37" s="16">
        <v>7.5</v>
      </c>
      <c r="DD37" s="16">
        <v>22.1</v>
      </c>
      <c r="DE37" s="16">
        <v>10.199999999999999</v>
      </c>
      <c r="DF37" s="16">
        <v>15.2</v>
      </c>
      <c r="DG37" s="16">
        <v>27.5</v>
      </c>
      <c r="DH37" s="16">
        <v>35.1</v>
      </c>
      <c r="DI37" s="16">
        <v>13.7</v>
      </c>
      <c r="DJ37" s="16">
        <v>34.299999999999997</v>
      </c>
      <c r="DK37" s="16">
        <v>17.899999999999999</v>
      </c>
      <c r="DL37" s="16">
        <v>29</v>
      </c>
      <c r="DM37" s="16">
        <v>25.4</v>
      </c>
      <c r="DN37" s="16">
        <v>42.8</v>
      </c>
      <c r="DO37" s="16" t="s">
        <v>223</v>
      </c>
      <c r="DP37" s="16">
        <v>6.6</v>
      </c>
      <c r="DQ37" s="16">
        <v>21.7</v>
      </c>
      <c r="DR37" s="16">
        <v>61.9</v>
      </c>
      <c r="DS37" s="16" t="s">
        <v>224</v>
      </c>
      <c r="DT37" s="16">
        <v>17.899999999999999</v>
      </c>
      <c r="DU37" s="16" t="s">
        <v>165</v>
      </c>
      <c r="DV37" s="16" t="s">
        <v>225</v>
      </c>
      <c r="DW37" s="16">
        <v>24.1</v>
      </c>
      <c r="DX37" s="16">
        <v>8.3000000000000007</v>
      </c>
      <c r="DY37" s="16">
        <v>15</v>
      </c>
      <c r="DZ37" s="16">
        <v>45.6</v>
      </c>
      <c r="EA37" s="16">
        <v>17.600000000000001</v>
      </c>
      <c r="EB37" s="16">
        <v>13.7</v>
      </c>
      <c r="EC37" s="16">
        <v>69.099999999999994</v>
      </c>
      <c r="ED37" s="16">
        <v>22.1</v>
      </c>
    </row>
    <row r="38" spans="1:134" ht="13.5" x14ac:dyDescent="0.25">
      <c r="A38" s="16">
        <v>3060</v>
      </c>
      <c r="B38" s="17" t="s">
        <v>102</v>
      </c>
      <c r="C38" s="32">
        <v>73.2</v>
      </c>
      <c r="D38" s="32">
        <v>66.5</v>
      </c>
      <c r="E38" s="32" t="s">
        <v>237</v>
      </c>
      <c r="F38" s="32">
        <v>60.6</v>
      </c>
      <c r="G38" s="32" t="s">
        <v>237</v>
      </c>
      <c r="H38" s="32" t="s">
        <v>237</v>
      </c>
      <c r="I38" s="32">
        <v>79.400000000000006</v>
      </c>
      <c r="J38" s="32">
        <v>75.8</v>
      </c>
      <c r="K38" s="32">
        <v>73.900000000000006</v>
      </c>
      <c r="L38" s="32">
        <v>69.3</v>
      </c>
      <c r="M38" s="32">
        <v>43.9</v>
      </c>
      <c r="N38" s="32">
        <v>71.099999999999994</v>
      </c>
      <c r="O38" s="32">
        <v>65.7</v>
      </c>
      <c r="P38" s="32">
        <v>62.6</v>
      </c>
      <c r="Q38" s="32">
        <v>86.3</v>
      </c>
      <c r="R38" s="32" t="s">
        <v>237</v>
      </c>
      <c r="S38" s="32">
        <v>62.5</v>
      </c>
      <c r="T38" s="32" t="s">
        <v>237</v>
      </c>
      <c r="U38" s="32" t="s">
        <v>237</v>
      </c>
      <c r="V38" s="32">
        <v>69.099999999999994</v>
      </c>
      <c r="W38" s="32">
        <v>57.6</v>
      </c>
      <c r="X38" s="32" t="s">
        <v>237</v>
      </c>
      <c r="Y38" s="32">
        <v>79.5</v>
      </c>
      <c r="Z38" s="32" t="s">
        <v>237</v>
      </c>
      <c r="AA38" s="32" t="s">
        <v>237</v>
      </c>
      <c r="AB38" s="32">
        <v>64.8</v>
      </c>
      <c r="AC38" s="32" t="s">
        <v>237</v>
      </c>
      <c r="AD38" s="32">
        <v>71.5</v>
      </c>
      <c r="AE38" s="32">
        <v>68.7</v>
      </c>
      <c r="AF38" s="32">
        <v>78.8</v>
      </c>
      <c r="AG38" s="32" t="s">
        <v>237</v>
      </c>
      <c r="AH38" s="32">
        <v>48.2</v>
      </c>
      <c r="AI38" s="32">
        <v>75.2</v>
      </c>
      <c r="AJ38" s="16">
        <v>74.900000000000006</v>
      </c>
      <c r="AK38" s="16">
        <v>67.599999999999994</v>
      </c>
      <c r="AL38" s="16" t="s">
        <v>237</v>
      </c>
      <c r="AM38" s="16">
        <v>58.7</v>
      </c>
      <c r="AN38" s="16">
        <v>75</v>
      </c>
      <c r="AO38" s="16" t="s">
        <v>237</v>
      </c>
      <c r="AP38" s="16">
        <v>75.8</v>
      </c>
      <c r="AQ38" s="16">
        <v>66.7</v>
      </c>
      <c r="AR38" s="16">
        <v>73</v>
      </c>
      <c r="AS38" s="16">
        <v>69.2</v>
      </c>
      <c r="AT38" s="16">
        <v>48.1</v>
      </c>
      <c r="AU38" s="16">
        <v>74.900000000000006</v>
      </c>
      <c r="AV38" s="16">
        <v>64</v>
      </c>
      <c r="AW38" s="16">
        <v>60.4</v>
      </c>
      <c r="AX38" s="16">
        <v>80.400000000000006</v>
      </c>
      <c r="AY38" s="16">
        <v>64.599999999999994</v>
      </c>
      <c r="AZ38" s="16">
        <v>61.1</v>
      </c>
      <c r="BA38" s="16" t="s">
        <v>237</v>
      </c>
      <c r="BB38" s="16" t="s">
        <v>237</v>
      </c>
      <c r="BC38" s="16">
        <v>70.7</v>
      </c>
      <c r="BD38" s="16">
        <v>60.1</v>
      </c>
      <c r="BE38" s="16">
        <v>76.8</v>
      </c>
      <c r="BF38" s="16">
        <v>79.599999999999994</v>
      </c>
      <c r="BG38" s="16" t="s">
        <v>237</v>
      </c>
      <c r="BH38" s="16" t="s">
        <v>237</v>
      </c>
      <c r="BI38" s="16">
        <v>63.3</v>
      </c>
      <c r="BJ38" s="16" t="s">
        <v>237</v>
      </c>
      <c r="BK38" s="16">
        <v>70.3</v>
      </c>
      <c r="BL38" s="16">
        <v>62.5</v>
      </c>
      <c r="BM38" s="16">
        <v>78.099999999999994</v>
      </c>
      <c r="BN38" s="16">
        <v>81.099999999999994</v>
      </c>
      <c r="BO38" s="16">
        <v>50</v>
      </c>
      <c r="BP38" s="16">
        <v>73.599999999999994</v>
      </c>
      <c r="BQ38" s="32">
        <v>1.7</v>
      </c>
      <c r="BR38" s="32">
        <v>1.1000000000000001</v>
      </c>
      <c r="BS38" s="32" t="s">
        <v>237</v>
      </c>
      <c r="BT38" s="32">
        <v>-1.9</v>
      </c>
      <c r="BU38" s="33" t="s">
        <v>109</v>
      </c>
      <c r="BV38" s="32" t="s">
        <v>237</v>
      </c>
      <c r="BW38" s="32">
        <v>-3.6</v>
      </c>
      <c r="BX38" s="32">
        <v>-9.1</v>
      </c>
      <c r="BY38" s="32">
        <v>-0.9</v>
      </c>
      <c r="BZ38" s="32">
        <v>-0.1</v>
      </c>
      <c r="CA38" s="32">
        <v>4.2</v>
      </c>
      <c r="CB38" s="32">
        <v>3.8</v>
      </c>
      <c r="CC38" s="32">
        <v>-1.7</v>
      </c>
      <c r="CD38" s="32">
        <v>-2.2000000000000002</v>
      </c>
      <c r="CE38" s="32">
        <v>-5.9</v>
      </c>
      <c r="CF38" s="33" t="s">
        <v>109</v>
      </c>
      <c r="CG38" s="32">
        <v>-1.4</v>
      </c>
      <c r="CH38" s="32" t="s">
        <v>237</v>
      </c>
      <c r="CI38" s="32" t="s">
        <v>237</v>
      </c>
      <c r="CJ38" s="32">
        <v>1.6</v>
      </c>
      <c r="CK38" s="32">
        <v>2.5</v>
      </c>
      <c r="CL38" s="33" t="s">
        <v>109</v>
      </c>
      <c r="CM38" s="32">
        <v>0.1</v>
      </c>
      <c r="CN38" s="32" t="s">
        <v>237</v>
      </c>
      <c r="CO38" s="32" t="s">
        <v>237</v>
      </c>
      <c r="CP38" s="32">
        <v>-1.5</v>
      </c>
      <c r="CQ38" s="32" t="s">
        <v>237</v>
      </c>
      <c r="CR38" s="32">
        <v>-1.2</v>
      </c>
      <c r="CS38" s="32">
        <v>-6.2</v>
      </c>
      <c r="CT38" s="32">
        <v>-0.7</v>
      </c>
      <c r="CU38" s="33" t="s">
        <v>109</v>
      </c>
      <c r="CV38" s="32">
        <v>1.8</v>
      </c>
      <c r="CW38" s="32">
        <v>-1.6</v>
      </c>
      <c r="CX38" s="16">
        <v>75.599999999999994</v>
      </c>
      <c r="CY38" s="16">
        <v>67.2</v>
      </c>
      <c r="CZ38" s="16" t="s">
        <v>226</v>
      </c>
      <c r="DA38" s="16">
        <v>55.3</v>
      </c>
      <c r="DB38" s="16">
        <v>70.2</v>
      </c>
      <c r="DC38" s="16" t="s">
        <v>227</v>
      </c>
      <c r="DD38" s="16">
        <v>75.400000000000006</v>
      </c>
      <c r="DE38" s="16">
        <v>72.099999999999994</v>
      </c>
      <c r="DF38" s="16">
        <v>74</v>
      </c>
      <c r="DG38" s="16">
        <v>69.3</v>
      </c>
      <c r="DH38" s="16">
        <v>48.2</v>
      </c>
      <c r="DI38" s="16">
        <v>76.7</v>
      </c>
      <c r="DJ38" s="16">
        <v>55.3</v>
      </c>
      <c r="DK38" s="16">
        <v>62.1</v>
      </c>
      <c r="DL38" s="16">
        <v>81.8</v>
      </c>
      <c r="DM38" s="16">
        <v>63.7</v>
      </c>
      <c r="DN38" s="16">
        <v>61</v>
      </c>
      <c r="DO38" s="16" t="s">
        <v>228</v>
      </c>
      <c r="DP38" s="16" t="s">
        <v>229</v>
      </c>
      <c r="DQ38" s="16">
        <v>71.400000000000006</v>
      </c>
      <c r="DR38" s="16">
        <v>63.1</v>
      </c>
      <c r="DS38" s="16">
        <v>77.2</v>
      </c>
      <c r="DT38" s="16">
        <v>79.900000000000006</v>
      </c>
      <c r="DU38" s="16" t="s">
        <v>230</v>
      </c>
      <c r="DV38" s="16" t="s">
        <v>231</v>
      </c>
      <c r="DW38" s="16">
        <v>63.8</v>
      </c>
      <c r="DX38" s="16" t="s">
        <v>232</v>
      </c>
      <c r="DY38" s="16">
        <v>68.3</v>
      </c>
      <c r="DZ38" s="16">
        <v>59.3</v>
      </c>
      <c r="EA38" s="16">
        <v>79.400000000000006</v>
      </c>
      <c r="EB38" s="16">
        <v>82</v>
      </c>
      <c r="EC38" s="16">
        <v>52.8</v>
      </c>
      <c r="ED38" s="16">
        <v>74.2</v>
      </c>
    </row>
    <row r="39" spans="1:134" ht="12" customHeight="1" x14ac:dyDescent="0.25">
      <c r="A39" s="16">
        <v>3070</v>
      </c>
      <c r="B39" s="17" t="s">
        <v>233</v>
      </c>
      <c r="C39" s="32" t="s">
        <v>237</v>
      </c>
      <c r="D39" s="32" t="s">
        <v>237</v>
      </c>
      <c r="E39" s="32" t="s">
        <v>237</v>
      </c>
      <c r="F39" s="32" t="s">
        <v>237</v>
      </c>
      <c r="G39" s="32" t="s">
        <v>237</v>
      </c>
      <c r="H39" s="32" t="s">
        <v>237</v>
      </c>
      <c r="I39" s="32" t="s">
        <v>237</v>
      </c>
      <c r="J39" s="32" t="s">
        <v>237</v>
      </c>
      <c r="K39" s="32" t="s">
        <v>237</v>
      </c>
      <c r="L39" s="32" t="s">
        <v>237</v>
      </c>
      <c r="M39" s="32" t="s">
        <v>237</v>
      </c>
      <c r="N39" s="32" t="s">
        <v>237</v>
      </c>
      <c r="O39" s="32" t="s">
        <v>237</v>
      </c>
      <c r="P39" s="32" t="s">
        <v>237</v>
      </c>
      <c r="Q39" s="32" t="s">
        <v>237</v>
      </c>
      <c r="R39" s="32" t="s">
        <v>237</v>
      </c>
      <c r="S39" s="32" t="s">
        <v>237</v>
      </c>
      <c r="T39" s="32" t="s">
        <v>237</v>
      </c>
      <c r="U39" s="32" t="s">
        <v>237</v>
      </c>
      <c r="V39" s="32" t="s">
        <v>237</v>
      </c>
      <c r="W39" s="32" t="s">
        <v>237</v>
      </c>
      <c r="X39" s="32" t="s">
        <v>237</v>
      </c>
      <c r="Y39" s="32" t="s">
        <v>237</v>
      </c>
      <c r="Z39" s="32" t="s">
        <v>237</v>
      </c>
      <c r="AA39" s="32" t="s">
        <v>237</v>
      </c>
      <c r="AB39" s="32" t="s">
        <v>237</v>
      </c>
      <c r="AC39" s="32" t="s">
        <v>237</v>
      </c>
      <c r="AD39" s="32" t="s">
        <v>237</v>
      </c>
      <c r="AE39" s="32" t="s">
        <v>237</v>
      </c>
      <c r="AF39" s="32" t="s">
        <v>237</v>
      </c>
      <c r="AG39" s="32" t="s">
        <v>237</v>
      </c>
      <c r="AH39" s="32" t="s">
        <v>237</v>
      </c>
      <c r="AI39" s="32" t="s">
        <v>237</v>
      </c>
      <c r="AJ39" s="16">
        <v>85.4</v>
      </c>
      <c r="AK39" s="16">
        <v>85</v>
      </c>
      <c r="AL39" s="16">
        <v>86</v>
      </c>
      <c r="AM39" s="16">
        <v>86.2</v>
      </c>
      <c r="AN39" s="16">
        <v>83</v>
      </c>
      <c r="AO39" s="16">
        <v>95.2</v>
      </c>
      <c r="AP39" s="16">
        <v>68.2</v>
      </c>
      <c r="AQ39" s="16">
        <v>88.1</v>
      </c>
      <c r="AR39" s="16">
        <v>88.3</v>
      </c>
      <c r="AS39" s="16">
        <v>82.7</v>
      </c>
      <c r="AT39" s="16" t="s">
        <v>237</v>
      </c>
      <c r="AU39" s="16">
        <v>86.6</v>
      </c>
      <c r="AV39" s="16">
        <v>75.099999999999994</v>
      </c>
      <c r="AW39" s="16">
        <v>90.1</v>
      </c>
      <c r="AX39" s="16">
        <v>70.2</v>
      </c>
      <c r="AY39" s="16">
        <v>86.9</v>
      </c>
      <c r="AZ39" s="16">
        <v>71.3</v>
      </c>
      <c r="BA39" s="16">
        <v>83.6</v>
      </c>
      <c r="BB39" s="16">
        <v>92.4</v>
      </c>
      <c r="BC39" s="16">
        <v>83.2</v>
      </c>
      <c r="BD39" s="16">
        <v>61</v>
      </c>
      <c r="BE39" s="16">
        <v>78.7</v>
      </c>
      <c r="BF39" s="16">
        <v>69.400000000000006</v>
      </c>
      <c r="BG39" s="16">
        <v>88.8</v>
      </c>
      <c r="BH39" s="16">
        <v>48.6</v>
      </c>
      <c r="BI39" s="16">
        <v>78.8</v>
      </c>
      <c r="BJ39" s="16">
        <v>95.9</v>
      </c>
      <c r="BK39" s="16">
        <v>87.3</v>
      </c>
      <c r="BL39" s="16">
        <v>75.2</v>
      </c>
      <c r="BM39" s="16">
        <v>82.1</v>
      </c>
      <c r="BN39" s="16">
        <v>83.1</v>
      </c>
      <c r="BO39" s="16" t="s">
        <v>237</v>
      </c>
      <c r="BP39" s="16">
        <v>88.5</v>
      </c>
      <c r="BQ39" s="34" t="s">
        <v>237</v>
      </c>
      <c r="BR39" s="32" t="s">
        <v>237</v>
      </c>
      <c r="BS39" s="32" t="s">
        <v>237</v>
      </c>
      <c r="BT39" s="32" t="s">
        <v>237</v>
      </c>
      <c r="BU39" s="32" t="s">
        <v>237</v>
      </c>
      <c r="BV39" s="32" t="s">
        <v>237</v>
      </c>
      <c r="BW39" s="32" t="s">
        <v>237</v>
      </c>
      <c r="BX39" s="32" t="s">
        <v>237</v>
      </c>
      <c r="BY39" s="32" t="s">
        <v>237</v>
      </c>
      <c r="BZ39" s="32" t="s">
        <v>237</v>
      </c>
      <c r="CA39" s="32" t="s">
        <v>237</v>
      </c>
      <c r="CB39" s="32" t="s">
        <v>237</v>
      </c>
      <c r="CC39" s="32" t="s">
        <v>237</v>
      </c>
      <c r="CD39" s="32" t="s">
        <v>237</v>
      </c>
      <c r="CE39" s="32" t="s">
        <v>237</v>
      </c>
      <c r="CF39" s="32" t="s">
        <v>237</v>
      </c>
      <c r="CG39" s="32" t="s">
        <v>237</v>
      </c>
      <c r="CH39" s="32" t="s">
        <v>237</v>
      </c>
      <c r="CI39" s="32" t="s">
        <v>237</v>
      </c>
      <c r="CJ39" s="32" t="s">
        <v>237</v>
      </c>
      <c r="CK39" s="32" t="s">
        <v>237</v>
      </c>
      <c r="CL39" s="32" t="s">
        <v>237</v>
      </c>
      <c r="CM39" s="32" t="s">
        <v>237</v>
      </c>
      <c r="CN39" s="32" t="s">
        <v>237</v>
      </c>
      <c r="CO39" s="32" t="s">
        <v>237</v>
      </c>
      <c r="CP39" s="32" t="s">
        <v>237</v>
      </c>
      <c r="CQ39" s="32" t="s">
        <v>237</v>
      </c>
      <c r="CR39" s="32" t="s">
        <v>237</v>
      </c>
      <c r="CS39" s="32" t="s">
        <v>237</v>
      </c>
      <c r="CT39" s="32" t="s">
        <v>237</v>
      </c>
      <c r="CU39" s="32" t="s">
        <v>237</v>
      </c>
      <c r="CV39" s="32" t="s">
        <v>237</v>
      </c>
      <c r="CW39" s="32" t="s">
        <v>237</v>
      </c>
      <c r="CX39" s="16" t="s">
        <v>237</v>
      </c>
      <c r="CY39" s="16" t="s">
        <v>237</v>
      </c>
      <c r="CZ39" s="16" t="s">
        <v>237</v>
      </c>
      <c r="DA39" s="16" t="s">
        <v>237</v>
      </c>
      <c r="DB39" s="16" t="s">
        <v>237</v>
      </c>
      <c r="DC39" s="16" t="s">
        <v>237</v>
      </c>
      <c r="DD39" s="16" t="s">
        <v>237</v>
      </c>
      <c r="DE39" s="16" t="s">
        <v>237</v>
      </c>
      <c r="DF39" s="16" t="s">
        <v>237</v>
      </c>
      <c r="DG39" s="16" t="s">
        <v>237</v>
      </c>
      <c r="DH39" s="16" t="s">
        <v>237</v>
      </c>
      <c r="DI39" s="16" t="s">
        <v>237</v>
      </c>
      <c r="DJ39" s="16" t="s">
        <v>237</v>
      </c>
      <c r="DK39" s="16" t="s">
        <v>237</v>
      </c>
      <c r="DL39" s="16" t="s">
        <v>237</v>
      </c>
      <c r="DM39" s="16" t="s">
        <v>237</v>
      </c>
      <c r="DN39" s="16" t="s">
        <v>237</v>
      </c>
      <c r="DO39" s="16" t="s">
        <v>237</v>
      </c>
      <c r="DP39" s="16" t="s">
        <v>237</v>
      </c>
      <c r="DQ39" s="16" t="s">
        <v>237</v>
      </c>
      <c r="DR39" s="16" t="s">
        <v>237</v>
      </c>
      <c r="DS39" s="16" t="s">
        <v>237</v>
      </c>
      <c r="DT39" s="16" t="s">
        <v>237</v>
      </c>
      <c r="DU39" s="16" t="s">
        <v>237</v>
      </c>
      <c r="DV39" s="16" t="s">
        <v>237</v>
      </c>
      <c r="DW39" s="16" t="s">
        <v>237</v>
      </c>
      <c r="DX39" s="16" t="s">
        <v>237</v>
      </c>
      <c r="DY39" s="16" t="s">
        <v>237</v>
      </c>
      <c r="DZ39" s="16" t="s">
        <v>237</v>
      </c>
      <c r="EA39" s="16" t="s">
        <v>237</v>
      </c>
      <c r="EB39" s="16" t="s">
        <v>237</v>
      </c>
      <c r="EC39" s="16" t="s">
        <v>237</v>
      </c>
      <c r="ED39" s="16" t="s">
        <v>237</v>
      </c>
    </row>
  </sheetData>
  <sheetProtection selectLockedCells="1" selectUnlockedCells="1"/>
  <sortState columnSort="1" ref="C2:ED39">
    <sortCondition ref="C2:ED2"/>
    <sortCondition ref="C3:ED3"/>
  </sortState>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CW76"/>
  <sheetViews>
    <sheetView workbookViewId="0">
      <pane xSplit="2" ySplit="4" topLeftCell="C5" activePane="bottomRight" state="frozenSplit"/>
      <selection pane="topRight" activeCell="B1" sqref="B1"/>
      <selection pane="bottomLeft" activeCell="S2" sqref="S2"/>
      <selection pane="bottomRight" activeCell="B15" sqref="B15"/>
    </sheetView>
  </sheetViews>
  <sheetFormatPr defaultRowHeight="12" x14ac:dyDescent="0.25"/>
  <cols>
    <col min="1" max="1" width="9.7109375" style="15" customWidth="1"/>
    <col min="2" max="2" width="48.5703125" style="15" bestFit="1" customWidth="1"/>
    <col min="3" max="8" width="10.42578125" style="15" bestFit="1" customWidth="1"/>
    <col min="9" max="10" width="12.42578125" style="15" bestFit="1" customWidth="1"/>
    <col min="11" max="14" width="10.42578125" style="15" bestFit="1" customWidth="1"/>
    <col min="15" max="16" width="13.5703125" style="15" bestFit="1" customWidth="1"/>
    <col min="17" max="17" width="10.42578125" style="15" bestFit="1" customWidth="1"/>
    <col min="18" max="19" width="12.42578125" style="15" bestFit="1" customWidth="1"/>
    <col min="20" max="23" width="10.42578125" style="15" bestFit="1" customWidth="1"/>
    <col min="24" max="25" width="12.42578125" style="15" bestFit="1" customWidth="1"/>
    <col min="26" max="26" width="10.42578125" style="15" bestFit="1" customWidth="1"/>
    <col min="27" max="28" width="12.42578125" style="15" bestFit="1" customWidth="1"/>
    <col min="29" max="29" width="10.42578125" style="15" bestFit="1" customWidth="1"/>
    <col min="30" max="31" width="13.5703125" style="15" bestFit="1" customWidth="1"/>
    <col min="32" max="35" width="10.42578125" style="15" bestFit="1" customWidth="1"/>
    <col min="36" max="37" width="12.42578125" style="15" bestFit="1" customWidth="1"/>
    <col min="38" max="41" width="10.42578125" style="15" bestFit="1" customWidth="1"/>
    <col min="42" max="43" width="12.42578125" style="15" bestFit="1" customWidth="1"/>
    <col min="44" max="47" width="10.42578125" style="15" bestFit="1" customWidth="1"/>
    <col min="48" max="48" width="12.42578125" style="15" bestFit="1" customWidth="1"/>
    <col min="49" max="49" width="13.5703125" style="15" bestFit="1" customWidth="1"/>
    <col min="50" max="53" width="10.42578125" style="15" bestFit="1" customWidth="1"/>
    <col min="54" max="55" width="12.42578125" style="15" bestFit="1" customWidth="1"/>
    <col min="56" max="56" width="10.42578125" style="15" bestFit="1" customWidth="1"/>
    <col min="57" max="58" width="12.42578125" style="15" bestFit="1" customWidth="1"/>
    <col min="59" max="59" width="10.42578125" style="15" bestFit="1" customWidth="1"/>
    <col min="60" max="61" width="13.5703125" style="15" bestFit="1" customWidth="1"/>
    <col min="62" max="62" width="10.42578125" style="15" bestFit="1" customWidth="1"/>
    <col min="63" max="63" width="12.42578125" style="15" bestFit="1" customWidth="1"/>
    <col min="64" max="65" width="10.42578125" style="15" bestFit="1" customWidth="1"/>
    <col min="66" max="67" width="12.42578125" style="15" bestFit="1" customWidth="1"/>
    <col min="68" max="71" width="10.42578125" style="15" bestFit="1" customWidth="1"/>
    <col min="72" max="73" width="12.42578125" style="15" bestFit="1" customWidth="1"/>
    <col min="74" max="80" width="10.42578125" style="15" bestFit="1" customWidth="1"/>
    <col min="81" max="82" width="12.42578125" style="15" bestFit="1" customWidth="1"/>
    <col min="83" max="89" width="10.42578125" style="15" bestFit="1" customWidth="1"/>
    <col min="90" max="90" width="12.42578125" style="15" bestFit="1" customWidth="1"/>
    <col min="91" max="91" width="13.5703125" style="15" bestFit="1" customWidth="1"/>
    <col min="92" max="92" width="10.42578125" style="15" bestFit="1" customWidth="1"/>
    <col min="93" max="94" width="12.42578125" style="15" bestFit="1" customWidth="1"/>
    <col min="95" max="95" width="10.42578125" style="15" bestFit="1" customWidth="1"/>
    <col min="96" max="97" width="12.42578125" style="15" bestFit="1" customWidth="1"/>
    <col min="98" max="101" width="10.42578125" style="15" bestFit="1" customWidth="1"/>
    <col min="102" max="16384" width="9.140625" style="15"/>
  </cols>
  <sheetData>
    <row r="2" spans="1:101" x14ac:dyDescent="0.25">
      <c r="A2" s="19" t="s">
        <v>66</v>
      </c>
      <c r="B2" s="20"/>
      <c r="C2" s="28">
        <v>2006</v>
      </c>
      <c r="D2" s="14">
        <v>2010</v>
      </c>
      <c r="E2" s="14" t="s">
        <v>68</v>
      </c>
      <c r="F2" s="28">
        <v>2006</v>
      </c>
      <c r="G2" s="14">
        <v>2010</v>
      </c>
      <c r="H2" s="14" t="s">
        <v>68</v>
      </c>
      <c r="I2" s="28">
        <v>2006</v>
      </c>
      <c r="J2" s="14">
        <v>2010</v>
      </c>
      <c r="K2" s="14" t="s">
        <v>68</v>
      </c>
      <c r="L2" s="28">
        <v>2006</v>
      </c>
      <c r="M2" s="14">
        <v>2010</v>
      </c>
      <c r="N2" s="14" t="s">
        <v>68</v>
      </c>
      <c r="O2" s="28">
        <v>2006</v>
      </c>
      <c r="P2" s="14">
        <v>2010</v>
      </c>
      <c r="Q2" s="14" t="s">
        <v>68</v>
      </c>
      <c r="R2" s="28">
        <v>2006</v>
      </c>
      <c r="S2" s="14">
        <v>2010</v>
      </c>
      <c r="T2" s="14" t="s">
        <v>68</v>
      </c>
      <c r="U2" s="28">
        <v>2006</v>
      </c>
      <c r="V2" s="14">
        <v>2010</v>
      </c>
      <c r="W2" s="14" t="s">
        <v>68</v>
      </c>
      <c r="X2" s="28">
        <v>2006</v>
      </c>
      <c r="Y2" s="14">
        <v>2010</v>
      </c>
      <c r="Z2" s="14" t="s">
        <v>68</v>
      </c>
      <c r="AA2" s="28">
        <v>2006</v>
      </c>
      <c r="AB2" s="14">
        <v>2010</v>
      </c>
      <c r="AC2" s="14" t="s">
        <v>68</v>
      </c>
      <c r="AD2" s="28">
        <v>2006</v>
      </c>
      <c r="AE2" s="14">
        <v>2010</v>
      </c>
      <c r="AF2" s="14" t="s">
        <v>68</v>
      </c>
      <c r="AG2" s="28">
        <v>2006</v>
      </c>
      <c r="AH2" s="14">
        <v>2010</v>
      </c>
      <c r="AI2" s="14" t="s">
        <v>68</v>
      </c>
      <c r="AJ2" s="28">
        <v>2006</v>
      </c>
      <c r="AK2" s="14">
        <v>2010</v>
      </c>
      <c r="AL2" s="14" t="s">
        <v>68</v>
      </c>
      <c r="AM2" s="28">
        <v>2006</v>
      </c>
      <c r="AN2" s="14">
        <v>2010</v>
      </c>
      <c r="AO2" s="14" t="s">
        <v>68</v>
      </c>
      <c r="AP2" s="28">
        <v>2006</v>
      </c>
      <c r="AQ2" s="14">
        <v>2010</v>
      </c>
      <c r="AR2" s="14" t="s">
        <v>68</v>
      </c>
      <c r="AS2" s="28">
        <v>2006</v>
      </c>
      <c r="AT2" s="14">
        <v>2010</v>
      </c>
      <c r="AU2" s="14" t="s">
        <v>68</v>
      </c>
      <c r="AV2" s="28">
        <v>2006</v>
      </c>
      <c r="AW2" s="14">
        <v>2010</v>
      </c>
      <c r="AX2" s="14" t="s">
        <v>68</v>
      </c>
      <c r="AY2" s="28">
        <v>2006</v>
      </c>
      <c r="AZ2" s="14">
        <v>2010</v>
      </c>
      <c r="BA2" s="14" t="s">
        <v>68</v>
      </c>
      <c r="BB2" s="28">
        <v>2006</v>
      </c>
      <c r="BC2" s="14">
        <v>2010</v>
      </c>
      <c r="BD2" s="14" t="s">
        <v>68</v>
      </c>
      <c r="BE2" s="28">
        <v>2006</v>
      </c>
      <c r="BF2" s="14">
        <v>2010</v>
      </c>
      <c r="BG2" s="14" t="s">
        <v>68</v>
      </c>
      <c r="BH2" s="28">
        <v>2006</v>
      </c>
      <c r="BI2" s="14">
        <v>2010</v>
      </c>
      <c r="BJ2" s="14" t="s">
        <v>68</v>
      </c>
      <c r="BK2" s="28">
        <v>2006</v>
      </c>
      <c r="BL2" s="14">
        <v>2010</v>
      </c>
      <c r="BM2" s="14" t="s">
        <v>68</v>
      </c>
      <c r="BN2" s="28">
        <v>2006</v>
      </c>
      <c r="BO2" s="14">
        <v>2010</v>
      </c>
      <c r="BP2" s="14" t="s">
        <v>68</v>
      </c>
      <c r="BQ2" s="28">
        <v>2006</v>
      </c>
      <c r="BR2" s="14">
        <v>2010</v>
      </c>
      <c r="BS2" s="14" t="s">
        <v>68</v>
      </c>
      <c r="BT2" s="28">
        <v>2006</v>
      </c>
      <c r="BU2" s="14">
        <v>2010</v>
      </c>
      <c r="BV2" s="14" t="s">
        <v>68</v>
      </c>
      <c r="BW2" s="28">
        <v>2006</v>
      </c>
      <c r="BX2" s="14">
        <v>2010</v>
      </c>
      <c r="BY2" s="14" t="s">
        <v>68</v>
      </c>
      <c r="BZ2" s="28">
        <v>2006</v>
      </c>
      <c r="CA2" s="14">
        <v>2010</v>
      </c>
      <c r="CB2" s="14" t="s">
        <v>68</v>
      </c>
      <c r="CC2" s="28">
        <v>2006</v>
      </c>
      <c r="CD2" s="14">
        <v>2010</v>
      </c>
      <c r="CE2" s="14" t="s">
        <v>68</v>
      </c>
      <c r="CF2" s="28">
        <v>2006</v>
      </c>
      <c r="CG2" s="14">
        <v>2010</v>
      </c>
      <c r="CH2" s="14" t="s">
        <v>68</v>
      </c>
      <c r="CI2" s="28">
        <v>2006</v>
      </c>
      <c r="CJ2" s="14">
        <v>2010</v>
      </c>
      <c r="CK2" s="14" t="s">
        <v>68</v>
      </c>
      <c r="CL2" s="28">
        <v>2006</v>
      </c>
      <c r="CM2" s="14">
        <v>2010</v>
      </c>
      <c r="CN2" s="14" t="s">
        <v>68</v>
      </c>
      <c r="CO2" s="28">
        <v>2006</v>
      </c>
      <c r="CP2" s="14">
        <v>2010</v>
      </c>
      <c r="CQ2" s="14" t="s">
        <v>68</v>
      </c>
      <c r="CR2" s="28">
        <v>2006</v>
      </c>
      <c r="CS2" s="14">
        <v>2010</v>
      </c>
      <c r="CT2" s="14" t="s">
        <v>68</v>
      </c>
      <c r="CU2" s="28">
        <v>2006</v>
      </c>
      <c r="CV2" s="14">
        <v>2010</v>
      </c>
      <c r="CW2" s="14" t="s">
        <v>68</v>
      </c>
    </row>
    <row r="3" spans="1:101" x14ac:dyDescent="0.25">
      <c r="A3" s="26"/>
      <c r="B3" s="27"/>
      <c r="C3" s="28" t="s">
        <v>37</v>
      </c>
      <c r="D3" s="14" t="s">
        <v>37</v>
      </c>
      <c r="E3" s="14" t="s">
        <v>37</v>
      </c>
      <c r="F3" s="28" t="s">
        <v>0</v>
      </c>
      <c r="G3" s="14" t="s">
        <v>0</v>
      </c>
      <c r="H3" s="14" t="s">
        <v>0</v>
      </c>
      <c r="I3" s="28" t="s">
        <v>20</v>
      </c>
      <c r="J3" s="14" t="s">
        <v>20</v>
      </c>
      <c r="K3" s="14" t="s">
        <v>20</v>
      </c>
      <c r="L3" s="28" t="s">
        <v>46</v>
      </c>
      <c r="M3" s="14" t="s">
        <v>46</v>
      </c>
      <c r="N3" s="14" t="s">
        <v>46</v>
      </c>
      <c r="O3" s="28" t="s">
        <v>30</v>
      </c>
      <c r="P3" s="14" t="s">
        <v>30</v>
      </c>
      <c r="Q3" s="14" t="s">
        <v>30</v>
      </c>
      <c r="R3" s="28" t="s">
        <v>21</v>
      </c>
      <c r="S3" s="14" t="s">
        <v>21</v>
      </c>
      <c r="T3" s="14" t="s">
        <v>21</v>
      </c>
      <c r="U3" s="28" t="s">
        <v>22</v>
      </c>
      <c r="V3" s="14" t="s">
        <v>22</v>
      </c>
      <c r="W3" s="14" t="s">
        <v>22</v>
      </c>
      <c r="X3" s="28" t="s">
        <v>24</v>
      </c>
      <c r="Y3" s="14" t="s">
        <v>24</v>
      </c>
      <c r="Z3" s="14" t="s">
        <v>24</v>
      </c>
      <c r="AA3" s="28" t="s">
        <v>43</v>
      </c>
      <c r="AB3" s="14" t="s">
        <v>43</v>
      </c>
      <c r="AC3" s="14" t="s">
        <v>43</v>
      </c>
      <c r="AD3" s="28" t="s">
        <v>28</v>
      </c>
      <c r="AE3" s="14" t="s">
        <v>28</v>
      </c>
      <c r="AF3" s="14" t="s">
        <v>28</v>
      </c>
      <c r="AG3" s="28" t="s">
        <v>234</v>
      </c>
      <c r="AH3" s="14" t="s">
        <v>234</v>
      </c>
      <c r="AI3" s="14" t="s">
        <v>234</v>
      </c>
      <c r="AJ3" s="28" t="s">
        <v>23</v>
      </c>
      <c r="AK3" s="14" t="s">
        <v>23</v>
      </c>
      <c r="AL3" s="14" t="s">
        <v>23</v>
      </c>
      <c r="AM3" s="28" t="s">
        <v>26</v>
      </c>
      <c r="AN3" s="14" t="s">
        <v>26</v>
      </c>
      <c r="AO3" s="14" t="s">
        <v>26</v>
      </c>
      <c r="AP3" s="28" t="s">
        <v>34</v>
      </c>
      <c r="AQ3" s="14" t="s">
        <v>34</v>
      </c>
      <c r="AR3" s="14" t="s">
        <v>34</v>
      </c>
      <c r="AS3" s="28" t="s">
        <v>48</v>
      </c>
      <c r="AT3" s="14" t="s">
        <v>48</v>
      </c>
      <c r="AU3" s="14" t="s">
        <v>48</v>
      </c>
      <c r="AV3" s="28" t="s">
        <v>25</v>
      </c>
      <c r="AW3" s="14" t="s">
        <v>25</v>
      </c>
      <c r="AX3" s="14" t="s">
        <v>25</v>
      </c>
      <c r="AY3" s="28" t="s">
        <v>29</v>
      </c>
      <c r="AZ3" s="14" t="s">
        <v>29</v>
      </c>
      <c r="BA3" s="14" t="s">
        <v>29</v>
      </c>
      <c r="BB3" s="28" t="s">
        <v>31</v>
      </c>
      <c r="BC3" s="14" t="s">
        <v>31</v>
      </c>
      <c r="BD3" s="14" t="s">
        <v>31</v>
      </c>
      <c r="BE3" s="28" t="s">
        <v>32</v>
      </c>
      <c r="BF3" s="14" t="s">
        <v>32</v>
      </c>
      <c r="BG3" s="14" t="s">
        <v>32</v>
      </c>
      <c r="BH3" s="28" t="s">
        <v>33</v>
      </c>
      <c r="BI3" s="14" t="s">
        <v>33</v>
      </c>
      <c r="BJ3" s="14" t="s">
        <v>33</v>
      </c>
      <c r="BK3" s="28" t="s">
        <v>35</v>
      </c>
      <c r="BL3" s="14" t="s">
        <v>35</v>
      </c>
      <c r="BM3" s="14" t="s">
        <v>35</v>
      </c>
      <c r="BN3" s="28" t="s">
        <v>36</v>
      </c>
      <c r="BO3" s="14" t="s">
        <v>36</v>
      </c>
      <c r="BP3" s="14" t="s">
        <v>36</v>
      </c>
      <c r="BQ3" s="28" t="s">
        <v>49</v>
      </c>
      <c r="BR3" s="14" t="s">
        <v>49</v>
      </c>
      <c r="BS3" s="14" t="s">
        <v>49</v>
      </c>
      <c r="BT3" s="28" t="s">
        <v>38</v>
      </c>
      <c r="BU3" s="14" t="s">
        <v>38</v>
      </c>
      <c r="BV3" s="14" t="s">
        <v>38</v>
      </c>
      <c r="BW3" s="28" t="s">
        <v>39</v>
      </c>
      <c r="BX3" s="14" t="s">
        <v>39</v>
      </c>
      <c r="BY3" s="14" t="s">
        <v>39</v>
      </c>
      <c r="BZ3" s="28" t="s">
        <v>40</v>
      </c>
      <c r="CA3" s="14" t="s">
        <v>40</v>
      </c>
      <c r="CB3" s="14" t="s">
        <v>40</v>
      </c>
      <c r="CC3" s="28" t="s">
        <v>42</v>
      </c>
      <c r="CD3" s="14" t="s">
        <v>42</v>
      </c>
      <c r="CE3" s="14" t="s">
        <v>42</v>
      </c>
      <c r="CF3" s="28" t="s">
        <v>41</v>
      </c>
      <c r="CG3" s="14" t="s">
        <v>41</v>
      </c>
      <c r="CH3" s="14" t="s">
        <v>41</v>
      </c>
      <c r="CI3" s="28" t="s">
        <v>27</v>
      </c>
      <c r="CJ3" s="14" t="s">
        <v>27</v>
      </c>
      <c r="CK3" s="14" t="s">
        <v>27</v>
      </c>
      <c r="CL3" s="28" t="s">
        <v>44</v>
      </c>
      <c r="CM3" s="14" t="s">
        <v>44</v>
      </c>
      <c r="CN3" s="14" t="s">
        <v>44</v>
      </c>
      <c r="CO3" s="28" t="s">
        <v>50</v>
      </c>
      <c r="CP3" s="14" t="s">
        <v>50</v>
      </c>
      <c r="CQ3" s="14" t="s">
        <v>50</v>
      </c>
      <c r="CR3" s="28" t="s">
        <v>47</v>
      </c>
      <c r="CS3" s="14" t="s">
        <v>47</v>
      </c>
      <c r="CT3" s="14" t="s">
        <v>47</v>
      </c>
      <c r="CU3" s="28" t="s">
        <v>45</v>
      </c>
      <c r="CV3" s="14" t="s">
        <v>45</v>
      </c>
      <c r="CW3" s="14" t="s">
        <v>45</v>
      </c>
    </row>
    <row r="4" spans="1:101" x14ac:dyDescent="0.25">
      <c r="A4" s="21"/>
      <c r="B4" s="22"/>
      <c r="C4" s="28" t="s">
        <v>125</v>
      </c>
      <c r="D4" s="14" t="s">
        <v>125</v>
      </c>
      <c r="E4" s="14" t="s">
        <v>125</v>
      </c>
      <c r="F4" s="28" t="s">
        <v>69</v>
      </c>
      <c r="G4" s="14" t="s">
        <v>69</v>
      </c>
      <c r="H4" s="14" t="s">
        <v>69</v>
      </c>
      <c r="I4" s="28" t="s">
        <v>103</v>
      </c>
      <c r="J4" s="14" t="s">
        <v>103</v>
      </c>
      <c r="K4" s="14" t="s">
        <v>103</v>
      </c>
      <c r="L4" s="28" t="s">
        <v>116</v>
      </c>
      <c r="M4" s="14" t="s">
        <v>116</v>
      </c>
      <c r="N4" s="14" t="s">
        <v>116</v>
      </c>
      <c r="O4" s="28" t="s">
        <v>118</v>
      </c>
      <c r="P4" s="14" t="s">
        <v>118</v>
      </c>
      <c r="Q4" s="14" t="s">
        <v>118</v>
      </c>
      <c r="R4" s="28" t="s">
        <v>107</v>
      </c>
      <c r="S4" s="14" t="s">
        <v>107</v>
      </c>
      <c r="T4" s="14" t="s">
        <v>107</v>
      </c>
      <c r="U4" s="28" t="s">
        <v>108</v>
      </c>
      <c r="V4" s="14" t="s">
        <v>108</v>
      </c>
      <c r="W4" s="14" t="s">
        <v>108</v>
      </c>
      <c r="X4" s="28" t="s">
        <v>111</v>
      </c>
      <c r="Y4" s="14" t="s">
        <v>111</v>
      </c>
      <c r="Z4" s="14" t="s">
        <v>111</v>
      </c>
      <c r="AA4" s="28" t="s">
        <v>141</v>
      </c>
      <c r="AB4" s="14" t="s">
        <v>141</v>
      </c>
      <c r="AC4" s="14" t="s">
        <v>141</v>
      </c>
      <c r="AD4" s="28" t="s">
        <v>115</v>
      </c>
      <c r="AE4" s="14" t="s">
        <v>115</v>
      </c>
      <c r="AF4" s="14" t="s">
        <v>115</v>
      </c>
      <c r="AG4" s="28" t="s">
        <v>144</v>
      </c>
      <c r="AH4" s="14" t="s">
        <v>144</v>
      </c>
      <c r="AI4" s="14" t="s">
        <v>144</v>
      </c>
      <c r="AJ4" s="28" t="s">
        <v>110</v>
      </c>
      <c r="AK4" s="14" t="s">
        <v>110</v>
      </c>
      <c r="AL4" s="14" t="s">
        <v>110</v>
      </c>
      <c r="AM4" s="28" t="s">
        <v>113</v>
      </c>
      <c r="AN4" s="14" t="s">
        <v>113</v>
      </c>
      <c r="AO4" s="14" t="s">
        <v>113</v>
      </c>
      <c r="AP4" s="28" t="s">
        <v>122</v>
      </c>
      <c r="AQ4" s="14" t="s">
        <v>122</v>
      </c>
      <c r="AR4" s="14" t="s">
        <v>122</v>
      </c>
      <c r="AS4" s="28" t="s">
        <v>145</v>
      </c>
      <c r="AT4" s="14" t="s">
        <v>145</v>
      </c>
      <c r="AU4" s="14" t="s">
        <v>145</v>
      </c>
      <c r="AV4" s="28" t="s">
        <v>112</v>
      </c>
      <c r="AW4" s="14" t="s">
        <v>112</v>
      </c>
      <c r="AX4" s="14" t="s">
        <v>112</v>
      </c>
      <c r="AY4" s="28" t="s">
        <v>117</v>
      </c>
      <c r="AZ4" s="14" t="s">
        <v>117</v>
      </c>
      <c r="BA4" s="14" t="s">
        <v>117</v>
      </c>
      <c r="BB4" s="28" t="s">
        <v>119</v>
      </c>
      <c r="BC4" s="14" t="s">
        <v>119</v>
      </c>
      <c r="BD4" s="14" t="s">
        <v>119</v>
      </c>
      <c r="BE4" s="28" t="s">
        <v>120</v>
      </c>
      <c r="BF4" s="14" t="s">
        <v>120</v>
      </c>
      <c r="BG4" s="14" t="s">
        <v>120</v>
      </c>
      <c r="BH4" s="28" t="s">
        <v>121</v>
      </c>
      <c r="BI4" s="14" t="s">
        <v>121</v>
      </c>
      <c r="BJ4" s="14" t="s">
        <v>121</v>
      </c>
      <c r="BK4" s="28" t="s">
        <v>123</v>
      </c>
      <c r="BL4" s="14" t="s">
        <v>123</v>
      </c>
      <c r="BM4" s="14" t="s">
        <v>123</v>
      </c>
      <c r="BN4" s="28" t="s">
        <v>124</v>
      </c>
      <c r="BO4" s="14" t="s">
        <v>124</v>
      </c>
      <c r="BP4" s="14" t="s">
        <v>124</v>
      </c>
      <c r="BQ4" s="28" t="s">
        <v>146</v>
      </c>
      <c r="BR4" s="14" t="s">
        <v>146</v>
      </c>
      <c r="BS4" s="14" t="s">
        <v>146</v>
      </c>
      <c r="BT4" s="28" t="s">
        <v>136</v>
      </c>
      <c r="BU4" s="14" t="s">
        <v>136</v>
      </c>
      <c r="BV4" s="14" t="s">
        <v>136</v>
      </c>
      <c r="BW4" s="28" t="s">
        <v>137</v>
      </c>
      <c r="BX4" s="14" t="s">
        <v>137</v>
      </c>
      <c r="BY4" s="14" t="s">
        <v>137</v>
      </c>
      <c r="BZ4" s="28" t="s">
        <v>138</v>
      </c>
      <c r="CA4" s="14" t="s">
        <v>138</v>
      </c>
      <c r="CB4" s="14" t="s">
        <v>138</v>
      </c>
      <c r="CC4" s="28" t="s">
        <v>140</v>
      </c>
      <c r="CD4" s="14" t="s">
        <v>140</v>
      </c>
      <c r="CE4" s="14" t="s">
        <v>140</v>
      </c>
      <c r="CF4" s="28" t="s">
        <v>139</v>
      </c>
      <c r="CG4" s="14" t="s">
        <v>139</v>
      </c>
      <c r="CH4" s="14" t="s">
        <v>139</v>
      </c>
      <c r="CI4" s="28" t="s">
        <v>114</v>
      </c>
      <c r="CJ4" s="14" t="s">
        <v>114</v>
      </c>
      <c r="CK4" s="14" t="s">
        <v>114</v>
      </c>
      <c r="CL4" s="28" t="s">
        <v>142</v>
      </c>
      <c r="CM4" s="14" t="s">
        <v>142</v>
      </c>
      <c r="CN4" s="14" t="s">
        <v>142</v>
      </c>
      <c r="CO4" s="28" t="s">
        <v>147</v>
      </c>
      <c r="CP4" s="14" t="s">
        <v>147</v>
      </c>
      <c r="CQ4" s="14" t="s">
        <v>147</v>
      </c>
      <c r="CR4" s="28" t="s">
        <v>148</v>
      </c>
      <c r="CS4" s="14" t="s">
        <v>148</v>
      </c>
      <c r="CT4" s="14" t="s">
        <v>148</v>
      </c>
      <c r="CU4" s="28" t="s">
        <v>143</v>
      </c>
      <c r="CV4" s="14" t="s">
        <v>143</v>
      </c>
      <c r="CW4" s="14" t="s">
        <v>143</v>
      </c>
    </row>
    <row r="5" spans="1:101" x14ac:dyDescent="0.25">
      <c r="A5" s="23" t="s">
        <v>71</v>
      </c>
      <c r="B5" s="24"/>
      <c r="C5" s="29"/>
      <c r="D5" s="24"/>
      <c r="E5" s="24"/>
      <c r="F5" s="30"/>
      <c r="G5" s="23"/>
      <c r="H5" s="24"/>
      <c r="I5" s="29"/>
      <c r="J5" s="25"/>
      <c r="K5" s="23"/>
      <c r="L5" s="29"/>
      <c r="M5" s="24"/>
      <c r="N5" s="25"/>
      <c r="O5" s="31"/>
      <c r="P5" s="24"/>
      <c r="Q5" s="24"/>
      <c r="R5" s="30"/>
      <c r="S5" s="23"/>
      <c r="T5" s="24"/>
      <c r="U5" s="29"/>
      <c r="V5" s="25"/>
      <c r="W5" s="23"/>
      <c r="X5" s="29"/>
      <c r="Y5" s="24"/>
      <c r="Z5" s="25"/>
      <c r="AA5" s="31"/>
      <c r="AB5" s="24"/>
      <c r="AC5" s="24"/>
      <c r="AD5" s="30"/>
      <c r="AE5" s="23"/>
      <c r="AF5" s="24"/>
      <c r="AG5" s="29"/>
      <c r="AH5" s="25"/>
      <c r="AI5" s="23"/>
      <c r="AJ5" s="29"/>
      <c r="AK5" s="24"/>
      <c r="AL5" s="25"/>
      <c r="AM5" s="31"/>
      <c r="AN5" s="24"/>
      <c r="AO5" s="24"/>
      <c r="AP5" s="30"/>
      <c r="AQ5" s="23"/>
      <c r="AR5" s="24"/>
      <c r="AS5" s="29"/>
      <c r="AT5" s="25"/>
      <c r="AU5" s="23"/>
      <c r="AV5" s="29"/>
      <c r="AW5" s="24"/>
      <c r="AX5" s="25"/>
      <c r="AY5" s="31"/>
      <c r="AZ5" s="24"/>
      <c r="BA5" s="24"/>
      <c r="BB5" s="30"/>
      <c r="BC5" s="23"/>
      <c r="BD5" s="24"/>
      <c r="BE5" s="29"/>
      <c r="BF5" s="25"/>
      <c r="BG5" s="23"/>
      <c r="BH5" s="29"/>
      <c r="BI5" s="24"/>
      <c r="BJ5" s="25"/>
      <c r="BK5" s="31"/>
      <c r="BL5" s="24"/>
      <c r="BM5" s="24"/>
      <c r="BN5" s="30"/>
      <c r="BO5" s="23"/>
      <c r="BP5" s="24"/>
      <c r="BQ5" s="30"/>
      <c r="BR5" s="23"/>
      <c r="BS5" s="24"/>
      <c r="BT5" s="29"/>
      <c r="BU5" s="25"/>
      <c r="BV5" s="23"/>
      <c r="BW5" s="29"/>
      <c r="BX5" s="24"/>
      <c r="BY5" s="25"/>
      <c r="BZ5" s="31"/>
      <c r="CA5" s="24"/>
      <c r="CB5" s="24"/>
      <c r="CC5" s="30"/>
      <c r="CD5" s="23"/>
      <c r="CE5" s="24"/>
      <c r="CF5" s="29"/>
      <c r="CG5" s="25"/>
      <c r="CH5" s="23"/>
      <c r="CI5" s="29"/>
      <c r="CJ5" s="24"/>
      <c r="CK5" s="25"/>
      <c r="CL5" s="31"/>
      <c r="CM5" s="24"/>
      <c r="CN5" s="24"/>
      <c r="CO5" s="30"/>
      <c r="CP5" s="23"/>
      <c r="CQ5" s="24"/>
      <c r="CR5" s="29"/>
      <c r="CS5" s="25"/>
      <c r="CT5" s="23"/>
      <c r="CU5" s="29"/>
      <c r="CV5" s="24"/>
      <c r="CW5" s="25"/>
    </row>
    <row r="6" spans="1:101" ht="13.5" x14ac:dyDescent="0.25">
      <c r="A6" s="16">
        <v>1010</v>
      </c>
      <c r="B6" s="17" t="s">
        <v>72</v>
      </c>
      <c r="C6" s="101">
        <v>77.900000000000006</v>
      </c>
      <c r="D6" s="102">
        <v>76.8</v>
      </c>
      <c r="E6" s="102">
        <v>76.099999999999994</v>
      </c>
      <c r="F6" s="101">
        <v>69.5</v>
      </c>
      <c r="G6" s="102">
        <v>73</v>
      </c>
      <c r="H6" s="102">
        <v>72.8</v>
      </c>
      <c r="I6" s="101">
        <v>54</v>
      </c>
      <c r="J6" s="102">
        <v>52.2</v>
      </c>
      <c r="K6" s="102">
        <v>52.2</v>
      </c>
      <c r="L6" s="101">
        <v>73.599999999999994</v>
      </c>
      <c r="M6" s="102">
        <v>72.099999999999994</v>
      </c>
      <c r="N6" s="102">
        <v>71.5</v>
      </c>
      <c r="O6" s="101">
        <v>13.3</v>
      </c>
      <c r="P6" s="102">
        <v>13.2</v>
      </c>
      <c r="Q6" s="102">
        <v>12.7</v>
      </c>
      <c r="R6" s="101">
        <v>79.3</v>
      </c>
      <c r="S6" s="102">
        <v>73.099999999999994</v>
      </c>
      <c r="T6" s="102">
        <v>73</v>
      </c>
      <c r="U6" s="101">
        <v>47.8</v>
      </c>
      <c r="V6" s="102">
        <v>46.5</v>
      </c>
      <c r="W6" s="102">
        <v>46.1</v>
      </c>
      <c r="X6" s="101">
        <v>30.9</v>
      </c>
      <c r="Y6" s="102">
        <v>34.200000000000003</v>
      </c>
      <c r="Z6" s="102">
        <v>34.4</v>
      </c>
      <c r="AA6" s="101">
        <v>65.400000000000006</v>
      </c>
      <c r="AB6" s="102">
        <v>69.7</v>
      </c>
      <c r="AC6" s="102">
        <v>69.599999999999994</v>
      </c>
      <c r="AD6" s="101">
        <v>43.1</v>
      </c>
      <c r="AE6" s="102">
        <v>44.3</v>
      </c>
      <c r="AF6" s="102">
        <v>44.6</v>
      </c>
      <c r="AG6" s="101">
        <v>59.6</v>
      </c>
      <c r="AH6" s="102">
        <v>60</v>
      </c>
      <c r="AI6" s="102">
        <v>60.1</v>
      </c>
      <c r="AJ6" s="101">
        <v>59.4</v>
      </c>
      <c r="AK6" s="102">
        <v>51.5</v>
      </c>
      <c r="AL6" s="102">
        <v>48.6</v>
      </c>
      <c r="AM6" s="101">
        <v>33.9</v>
      </c>
      <c r="AN6" s="102">
        <v>30.7</v>
      </c>
      <c r="AO6" s="102">
        <v>31.7</v>
      </c>
      <c r="AP6" s="101">
        <v>23.7</v>
      </c>
      <c r="AQ6" s="102">
        <v>25.8</v>
      </c>
      <c r="AR6" s="102">
        <v>26.2</v>
      </c>
      <c r="AS6" s="101">
        <v>36.700000000000003</v>
      </c>
      <c r="AT6" s="102">
        <v>34.299999999999997</v>
      </c>
      <c r="AU6" s="102">
        <v>34.299999999999997</v>
      </c>
      <c r="AV6" s="101">
        <v>33.4</v>
      </c>
      <c r="AW6" s="102">
        <v>37.5</v>
      </c>
      <c r="AX6" s="102">
        <v>34</v>
      </c>
      <c r="AY6" s="101">
        <v>60.5</v>
      </c>
      <c r="AZ6" s="102">
        <v>60</v>
      </c>
      <c r="BA6" s="102">
        <v>60</v>
      </c>
      <c r="BB6" s="101">
        <v>34.299999999999997</v>
      </c>
      <c r="BC6" s="102">
        <v>36</v>
      </c>
      <c r="BD6" s="102">
        <v>37.799999999999997</v>
      </c>
      <c r="BE6" s="101">
        <v>25.7</v>
      </c>
      <c r="BF6" s="102">
        <v>27.7</v>
      </c>
      <c r="BG6" s="102">
        <v>28.4</v>
      </c>
      <c r="BH6" s="101">
        <v>62.9</v>
      </c>
      <c r="BI6" s="102">
        <v>61.5</v>
      </c>
      <c r="BJ6" s="102">
        <v>61.4</v>
      </c>
      <c r="BK6" s="101">
        <v>46.9</v>
      </c>
      <c r="BL6" s="102">
        <v>49.3</v>
      </c>
      <c r="BM6" s="102">
        <v>38.9</v>
      </c>
      <c r="BN6" s="101">
        <v>67.5</v>
      </c>
      <c r="BO6" s="102">
        <v>67</v>
      </c>
      <c r="BP6" s="102">
        <v>69.099999999999994</v>
      </c>
      <c r="BQ6" s="101">
        <v>60</v>
      </c>
      <c r="BR6" s="102">
        <v>53.9</v>
      </c>
      <c r="BS6" s="102">
        <v>52.6</v>
      </c>
      <c r="BT6" s="101">
        <v>44</v>
      </c>
      <c r="BU6" s="102">
        <v>48.2</v>
      </c>
      <c r="BV6" s="102">
        <v>48.3</v>
      </c>
      <c r="BW6" s="101">
        <v>31.5</v>
      </c>
      <c r="BX6" s="102">
        <v>38.799999999999997</v>
      </c>
      <c r="BY6" s="102">
        <v>42.4</v>
      </c>
      <c r="BZ6" s="101">
        <v>64.900000000000006</v>
      </c>
      <c r="CA6" s="102">
        <v>63.8</v>
      </c>
      <c r="CB6" s="102">
        <v>63.1</v>
      </c>
      <c r="CC6" s="101">
        <v>73.7</v>
      </c>
      <c r="CD6" s="102">
        <v>71.3</v>
      </c>
      <c r="CE6" s="102">
        <v>70.900000000000006</v>
      </c>
      <c r="CF6" s="101">
        <v>66.2</v>
      </c>
      <c r="CG6" s="102">
        <v>64.599999999999994</v>
      </c>
      <c r="CH6" s="102" t="s">
        <v>237</v>
      </c>
      <c r="CI6" s="101">
        <v>42.5</v>
      </c>
      <c r="CJ6" s="102">
        <v>44.6</v>
      </c>
      <c r="CK6" s="102">
        <v>45.3</v>
      </c>
      <c r="CL6" s="101">
        <v>55.1</v>
      </c>
      <c r="CM6" s="102">
        <v>56.1</v>
      </c>
      <c r="CN6" s="102">
        <v>56.3</v>
      </c>
      <c r="CO6" s="101">
        <v>64.2</v>
      </c>
      <c r="CP6" s="102">
        <v>66.2</v>
      </c>
      <c r="CQ6" s="102">
        <v>65.099999999999994</v>
      </c>
      <c r="CR6" s="101">
        <v>36.299999999999997</v>
      </c>
      <c r="CS6" s="102">
        <v>42.9</v>
      </c>
      <c r="CT6" s="102">
        <v>43.6</v>
      </c>
      <c r="CU6" s="101">
        <v>41.7</v>
      </c>
      <c r="CV6" s="102">
        <v>32.1</v>
      </c>
      <c r="CW6" s="102">
        <v>36</v>
      </c>
    </row>
    <row r="7" spans="1:101" x14ac:dyDescent="0.25">
      <c r="A7" s="16">
        <v>1020</v>
      </c>
      <c r="B7" s="17" t="s">
        <v>73</v>
      </c>
      <c r="C7" s="101">
        <v>42.4</v>
      </c>
      <c r="D7" s="102">
        <v>45.1</v>
      </c>
      <c r="E7" s="102">
        <v>45.7</v>
      </c>
      <c r="F7" s="101">
        <v>5</v>
      </c>
      <c r="G7" s="102">
        <v>4.3</v>
      </c>
      <c r="H7" s="102">
        <v>4.3</v>
      </c>
      <c r="I7" s="101" t="s">
        <v>237</v>
      </c>
      <c r="J7" s="102" t="s">
        <v>237</v>
      </c>
      <c r="K7" s="102" t="s">
        <v>237</v>
      </c>
      <c r="L7" s="101" t="s">
        <v>237</v>
      </c>
      <c r="M7" s="102" t="s">
        <v>237</v>
      </c>
      <c r="N7" s="102" t="s">
        <v>237</v>
      </c>
      <c r="O7" s="101" t="s">
        <v>237</v>
      </c>
      <c r="P7" s="102" t="s">
        <v>237</v>
      </c>
      <c r="Q7" s="102" t="s">
        <v>237</v>
      </c>
      <c r="R7" s="101">
        <v>43.9</v>
      </c>
      <c r="S7" s="102">
        <v>43.7</v>
      </c>
      <c r="T7" s="102">
        <v>43.6</v>
      </c>
      <c r="U7" s="101">
        <v>99.7</v>
      </c>
      <c r="V7" s="102">
        <v>97.4</v>
      </c>
      <c r="W7" s="102">
        <v>96.8</v>
      </c>
      <c r="X7" s="101" t="s">
        <v>237</v>
      </c>
      <c r="Y7" s="102">
        <v>0.8</v>
      </c>
      <c r="Z7" s="102">
        <v>0.8</v>
      </c>
      <c r="AA7" s="101">
        <v>16.600000000000001</v>
      </c>
      <c r="AB7" s="102">
        <v>19.2</v>
      </c>
      <c r="AC7" s="102">
        <v>16.8</v>
      </c>
      <c r="AD7" s="101">
        <v>26.9</v>
      </c>
      <c r="AE7" s="102">
        <v>27.6</v>
      </c>
      <c r="AF7" s="102">
        <v>26.9</v>
      </c>
      <c r="AG7" s="101" t="s">
        <v>237</v>
      </c>
      <c r="AH7" s="102" t="s">
        <v>237</v>
      </c>
      <c r="AI7" s="102" t="s">
        <v>237</v>
      </c>
      <c r="AJ7" s="101">
        <v>74.400000000000006</v>
      </c>
      <c r="AK7" s="102">
        <v>88.4</v>
      </c>
      <c r="AL7" s="102">
        <v>88.2</v>
      </c>
      <c r="AM7" s="101" t="s">
        <v>237</v>
      </c>
      <c r="AN7" s="102" t="s">
        <v>237</v>
      </c>
      <c r="AO7" s="102" t="s">
        <v>237</v>
      </c>
      <c r="AP7" s="101">
        <v>54.6</v>
      </c>
      <c r="AQ7" s="102">
        <v>59.6</v>
      </c>
      <c r="AR7" s="102">
        <v>63.4</v>
      </c>
      <c r="AS7" s="101">
        <v>48.1</v>
      </c>
      <c r="AT7" s="102">
        <v>46.6</v>
      </c>
      <c r="AU7" s="102">
        <v>46.1</v>
      </c>
      <c r="AV7" s="101">
        <v>7.3</v>
      </c>
      <c r="AW7" s="102">
        <v>13.4</v>
      </c>
      <c r="AX7" s="102" t="s">
        <v>237</v>
      </c>
      <c r="AY7" s="101" t="s">
        <v>237</v>
      </c>
      <c r="AZ7" s="102" t="s">
        <v>237</v>
      </c>
      <c r="BA7" s="102" t="s">
        <v>237</v>
      </c>
      <c r="BB7" s="101" t="s">
        <v>237</v>
      </c>
      <c r="BC7" s="102" t="s">
        <v>237</v>
      </c>
      <c r="BD7" s="102" t="s">
        <v>237</v>
      </c>
      <c r="BE7" s="101" t="s">
        <v>237</v>
      </c>
      <c r="BF7" s="102" t="s">
        <v>237</v>
      </c>
      <c r="BG7" s="102" t="s">
        <v>237</v>
      </c>
      <c r="BH7" s="101">
        <v>22</v>
      </c>
      <c r="BI7" s="102">
        <v>23.5</v>
      </c>
      <c r="BJ7" s="102">
        <v>22.9</v>
      </c>
      <c r="BK7" s="101" t="s">
        <v>237</v>
      </c>
      <c r="BL7" s="102" t="s">
        <v>237</v>
      </c>
      <c r="BM7" s="102" t="s">
        <v>237</v>
      </c>
      <c r="BN7" s="101">
        <v>27.1</v>
      </c>
      <c r="BO7" s="102">
        <v>31.2</v>
      </c>
      <c r="BP7" s="102" t="s">
        <v>237</v>
      </c>
      <c r="BQ7" s="101">
        <v>23.2</v>
      </c>
      <c r="BR7" s="102">
        <v>28.4</v>
      </c>
      <c r="BS7" s="102">
        <v>27.6</v>
      </c>
      <c r="BT7" s="101">
        <v>14.3</v>
      </c>
      <c r="BU7" s="102">
        <v>13.7</v>
      </c>
      <c r="BV7" s="102">
        <v>13.7</v>
      </c>
      <c r="BW7" s="101" t="s">
        <v>237</v>
      </c>
      <c r="BX7" s="102" t="s">
        <v>237</v>
      </c>
      <c r="BY7" s="102" t="s">
        <v>237</v>
      </c>
      <c r="BZ7" s="101" t="s">
        <v>237</v>
      </c>
      <c r="CA7" s="102" t="s">
        <v>237</v>
      </c>
      <c r="CB7" s="102" t="s">
        <v>237</v>
      </c>
      <c r="CC7" s="101">
        <v>41.9</v>
      </c>
      <c r="CD7" s="102">
        <v>40.5</v>
      </c>
      <c r="CE7" s="102">
        <v>40.799999999999997</v>
      </c>
      <c r="CF7" s="101" t="s">
        <v>237</v>
      </c>
      <c r="CG7" s="102">
        <v>0.4</v>
      </c>
      <c r="CH7" s="102" t="s">
        <v>237</v>
      </c>
      <c r="CI7" s="101">
        <v>5.0999999999999996</v>
      </c>
      <c r="CJ7" s="102">
        <v>5</v>
      </c>
      <c r="CK7" s="102">
        <v>4.3</v>
      </c>
      <c r="CL7" s="101" t="s">
        <v>237</v>
      </c>
      <c r="CM7" s="102" t="s">
        <v>237</v>
      </c>
      <c r="CN7" s="102" t="s">
        <v>237</v>
      </c>
      <c r="CO7" s="101">
        <v>90.1</v>
      </c>
      <c r="CP7" s="102">
        <v>91.6</v>
      </c>
      <c r="CQ7" s="102">
        <v>91.8</v>
      </c>
      <c r="CR7" s="101" t="s">
        <v>237</v>
      </c>
      <c r="CS7" s="102" t="s">
        <v>237</v>
      </c>
      <c r="CT7" s="102" t="s">
        <v>237</v>
      </c>
      <c r="CU7" s="101" t="s">
        <v>237</v>
      </c>
      <c r="CV7" s="102" t="s">
        <v>237</v>
      </c>
      <c r="CW7" s="102" t="s">
        <v>237</v>
      </c>
    </row>
    <row r="8" spans="1:101" x14ac:dyDescent="0.25">
      <c r="A8" s="16">
        <v>1030</v>
      </c>
      <c r="B8" s="17" t="s">
        <v>74</v>
      </c>
      <c r="C8" s="101">
        <v>33</v>
      </c>
      <c r="D8" s="102">
        <v>33</v>
      </c>
      <c r="E8" s="102" t="s">
        <v>237</v>
      </c>
      <c r="F8" s="101">
        <v>40</v>
      </c>
      <c r="G8" s="102">
        <v>52</v>
      </c>
      <c r="H8" s="102" t="s">
        <v>237</v>
      </c>
      <c r="I8" s="101">
        <v>15</v>
      </c>
      <c r="J8" s="102">
        <v>22</v>
      </c>
      <c r="K8" s="102" t="s">
        <v>237</v>
      </c>
      <c r="L8" s="101" t="s">
        <v>237</v>
      </c>
      <c r="M8" s="102">
        <v>23</v>
      </c>
      <c r="N8" s="102" t="s">
        <v>237</v>
      </c>
      <c r="O8" s="101">
        <v>30</v>
      </c>
      <c r="P8" s="102">
        <v>37</v>
      </c>
      <c r="Q8" s="102" t="s">
        <v>237</v>
      </c>
      <c r="R8" s="101">
        <v>59</v>
      </c>
      <c r="S8" s="102">
        <v>61</v>
      </c>
      <c r="T8" s="102" t="s">
        <v>237</v>
      </c>
      <c r="U8" s="101">
        <v>35</v>
      </c>
      <c r="V8" s="102" t="s">
        <v>237</v>
      </c>
      <c r="W8" s="102" t="s">
        <v>237</v>
      </c>
      <c r="X8" s="101">
        <v>24</v>
      </c>
      <c r="Y8" s="102">
        <v>31</v>
      </c>
      <c r="Z8" s="102" t="s">
        <v>237</v>
      </c>
      <c r="AA8" s="101">
        <v>39</v>
      </c>
      <c r="AB8" s="102">
        <v>40</v>
      </c>
      <c r="AC8" s="102" t="s">
        <v>237</v>
      </c>
      <c r="AD8" s="101">
        <v>46</v>
      </c>
      <c r="AE8" s="102">
        <v>45</v>
      </c>
      <c r="AF8" s="102" t="s">
        <v>237</v>
      </c>
      <c r="AG8" s="101" t="s">
        <v>237</v>
      </c>
      <c r="AH8" s="102" t="s">
        <v>237</v>
      </c>
      <c r="AI8" s="102" t="s">
        <v>237</v>
      </c>
      <c r="AJ8" s="101">
        <v>30</v>
      </c>
      <c r="AK8" s="102">
        <v>39</v>
      </c>
      <c r="AL8" s="102" t="s">
        <v>237</v>
      </c>
      <c r="AM8" s="101">
        <v>14</v>
      </c>
      <c r="AN8" s="102" t="s">
        <v>237</v>
      </c>
      <c r="AO8" s="102" t="s">
        <v>237</v>
      </c>
      <c r="AP8" s="101">
        <v>16</v>
      </c>
      <c r="AQ8" s="102">
        <v>19</v>
      </c>
      <c r="AR8" s="102" t="s">
        <v>237</v>
      </c>
      <c r="AS8" s="101" t="s">
        <v>237</v>
      </c>
      <c r="AT8" s="102" t="s">
        <v>237</v>
      </c>
      <c r="AU8" s="102" t="s">
        <v>237</v>
      </c>
      <c r="AV8" s="101">
        <v>49</v>
      </c>
      <c r="AW8" s="102" t="s">
        <v>237</v>
      </c>
      <c r="AX8" s="102" t="s">
        <v>237</v>
      </c>
      <c r="AY8" s="101">
        <v>29</v>
      </c>
      <c r="AZ8" s="102">
        <v>36</v>
      </c>
      <c r="BA8" s="102" t="s">
        <v>237</v>
      </c>
      <c r="BB8" s="101">
        <v>15</v>
      </c>
      <c r="BC8" s="102">
        <v>24</v>
      </c>
      <c r="BD8" s="102" t="s">
        <v>237</v>
      </c>
      <c r="BE8" s="101">
        <v>15</v>
      </c>
      <c r="BF8" s="102">
        <v>19</v>
      </c>
      <c r="BG8" s="102" t="s">
        <v>237</v>
      </c>
      <c r="BH8" s="101">
        <v>49</v>
      </c>
      <c r="BI8" s="102">
        <v>51</v>
      </c>
      <c r="BJ8" s="102" t="s">
        <v>237</v>
      </c>
      <c r="BK8" s="101">
        <v>32</v>
      </c>
      <c r="BL8" s="102">
        <v>36</v>
      </c>
      <c r="BM8" s="102" t="s">
        <v>237</v>
      </c>
      <c r="BN8" s="101">
        <v>34</v>
      </c>
      <c r="BO8" s="102">
        <v>39</v>
      </c>
      <c r="BP8" s="102" t="s">
        <v>237</v>
      </c>
      <c r="BQ8" s="101" t="s">
        <v>237</v>
      </c>
      <c r="BR8" s="102" t="s">
        <v>237</v>
      </c>
      <c r="BS8" s="102" t="s">
        <v>237</v>
      </c>
      <c r="BT8" s="101">
        <v>21</v>
      </c>
      <c r="BU8" s="102">
        <v>31</v>
      </c>
      <c r="BV8" s="102" t="s">
        <v>237</v>
      </c>
      <c r="BW8" s="101">
        <v>28</v>
      </c>
      <c r="BX8" s="102">
        <v>40</v>
      </c>
      <c r="BY8" s="102" t="s">
        <v>237</v>
      </c>
      <c r="BZ8" s="101">
        <v>17</v>
      </c>
      <c r="CA8" s="102">
        <v>18</v>
      </c>
      <c r="CB8" s="102" t="s">
        <v>237</v>
      </c>
      <c r="CC8" s="101">
        <v>38</v>
      </c>
      <c r="CD8" s="102">
        <v>44</v>
      </c>
      <c r="CE8" s="102" t="s">
        <v>237</v>
      </c>
      <c r="CF8" s="101">
        <v>50</v>
      </c>
      <c r="CG8" s="102">
        <v>43</v>
      </c>
      <c r="CH8" s="102" t="s">
        <v>237</v>
      </c>
      <c r="CI8" s="101">
        <v>33</v>
      </c>
      <c r="CJ8" s="102">
        <v>48</v>
      </c>
      <c r="CK8" s="102" t="s">
        <v>237</v>
      </c>
      <c r="CL8" s="101">
        <v>46</v>
      </c>
      <c r="CM8" s="102">
        <v>47</v>
      </c>
      <c r="CN8" s="102" t="s">
        <v>237</v>
      </c>
      <c r="CO8" s="101" t="s">
        <v>237</v>
      </c>
      <c r="CP8" s="102" t="s">
        <v>237</v>
      </c>
      <c r="CQ8" s="102" t="s">
        <v>237</v>
      </c>
      <c r="CR8" s="101" t="s">
        <v>237</v>
      </c>
      <c r="CS8" s="102" t="s">
        <v>237</v>
      </c>
      <c r="CT8" s="102" t="s">
        <v>237</v>
      </c>
      <c r="CU8" s="101" t="s">
        <v>237</v>
      </c>
      <c r="CV8" s="102">
        <v>31</v>
      </c>
      <c r="CW8" s="102" t="s">
        <v>237</v>
      </c>
    </row>
    <row r="9" spans="1:101" x14ac:dyDescent="0.25">
      <c r="A9" s="16">
        <v>1040</v>
      </c>
      <c r="B9" s="17" t="s">
        <v>75</v>
      </c>
      <c r="C9" s="101">
        <v>9</v>
      </c>
      <c r="D9" s="102">
        <v>12</v>
      </c>
      <c r="E9" s="102" t="s">
        <v>237</v>
      </c>
      <c r="F9" s="101">
        <v>21</v>
      </c>
      <c r="G9" s="102">
        <v>21</v>
      </c>
      <c r="H9" s="102" t="s">
        <v>237</v>
      </c>
      <c r="I9" s="101">
        <v>12</v>
      </c>
      <c r="J9" s="102">
        <v>20</v>
      </c>
      <c r="K9" s="102" t="s">
        <v>237</v>
      </c>
      <c r="L9" s="101" t="s">
        <v>237</v>
      </c>
      <c r="M9" s="102">
        <v>15</v>
      </c>
      <c r="N9" s="102">
        <v>15</v>
      </c>
      <c r="O9" s="101">
        <v>6</v>
      </c>
      <c r="P9" s="102">
        <v>18</v>
      </c>
      <c r="Q9" s="102" t="s">
        <v>237</v>
      </c>
      <c r="R9" s="101">
        <v>32</v>
      </c>
      <c r="S9" s="102">
        <v>31</v>
      </c>
      <c r="T9" s="102" t="s">
        <v>237</v>
      </c>
      <c r="U9" s="101">
        <v>25</v>
      </c>
      <c r="V9" s="102" t="s">
        <v>237</v>
      </c>
      <c r="W9" s="102" t="s">
        <v>237</v>
      </c>
      <c r="X9" s="101">
        <v>16</v>
      </c>
      <c r="Y9" s="102">
        <v>14</v>
      </c>
      <c r="Z9" s="102" t="s">
        <v>237</v>
      </c>
      <c r="AA9" s="101">
        <v>16</v>
      </c>
      <c r="AB9" s="102">
        <v>12</v>
      </c>
      <c r="AC9" s="102" t="s">
        <v>237</v>
      </c>
      <c r="AD9" s="101">
        <v>7</v>
      </c>
      <c r="AE9" s="102">
        <v>14</v>
      </c>
      <c r="AF9" s="102">
        <v>39.299999999999997</v>
      </c>
      <c r="AG9" s="101" t="s">
        <v>237</v>
      </c>
      <c r="AH9" s="102" t="s">
        <v>237</v>
      </c>
      <c r="AI9" s="102" t="s">
        <v>237</v>
      </c>
      <c r="AJ9" s="101">
        <v>26</v>
      </c>
      <c r="AK9" s="102">
        <v>28</v>
      </c>
      <c r="AL9" s="102" t="s">
        <v>237</v>
      </c>
      <c r="AM9" s="101">
        <v>4</v>
      </c>
      <c r="AN9" s="102" t="s">
        <v>237</v>
      </c>
      <c r="AO9" s="102" t="s">
        <v>237</v>
      </c>
      <c r="AP9" s="101">
        <v>13</v>
      </c>
      <c r="AQ9" s="102">
        <v>12</v>
      </c>
      <c r="AR9" s="102" t="s">
        <v>237</v>
      </c>
      <c r="AS9" s="101" t="s">
        <v>237</v>
      </c>
      <c r="AT9" s="102" t="s">
        <v>237</v>
      </c>
      <c r="AU9" s="102" t="s">
        <v>237</v>
      </c>
      <c r="AV9" s="101" t="s">
        <v>237</v>
      </c>
      <c r="AW9" s="102" t="s">
        <v>237</v>
      </c>
      <c r="AX9" s="102" t="s">
        <v>237</v>
      </c>
      <c r="AY9" s="101">
        <v>7</v>
      </c>
      <c r="AZ9" s="102">
        <v>11</v>
      </c>
      <c r="BA9" s="102" t="s">
        <v>237</v>
      </c>
      <c r="BB9" s="101">
        <v>7</v>
      </c>
      <c r="BC9" s="102">
        <v>21</v>
      </c>
      <c r="BD9" s="102" t="s">
        <v>237</v>
      </c>
      <c r="BE9" s="101">
        <v>11</v>
      </c>
      <c r="BF9" s="102">
        <v>25</v>
      </c>
      <c r="BG9" s="102" t="s">
        <v>237</v>
      </c>
      <c r="BH9" s="101">
        <v>23</v>
      </c>
      <c r="BI9" s="102">
        <v>20</v>
      </c>
      <c r="BJ9" s="102" t="s">
        <v>237</v>
      </c>
      <c r="BK9" s="101">
        <v>17</v>
      </c>
      <c r="BL9" s="102">
        <v>15</v>
      </c>
      <c r="BM9" s="102" t="s">
        <v>237</v>
      </c>
      <c r="BN9" s="101">
        <v>11</v>
      </c>
      <c r="BO9" s="102">
        <v>14</v>
      </c>
      <c r="BP9" s="102" t="s">
        <v>237</v>
      </c>
      <c r="BQ9" s="101" t="s">
        <v>237</v>
      </c>
      <c r="BR9" s="102" t="s">
        <v>237</v>
      </c>
      <c r="BS9" s="102" t="s">
        <v>237</v>
      </c>
      <c r="BT9" s="101">
        <v>15</v>
      </c>
      <c r="BU9" s="102">
        <v>11</v>
      </c>
      <c r="BV9" s="102" t="s">
        <v>237</v>
      </c>
      <c r="BW9" s="101">
        <v>9</v>
      </c>
      <c r="BX9" s="102">
        <v>20</v>
      </c>
      <c r="BY9" s="102" t="s">
        <v>237</v>
      </c>
      <c r="BZ9" s="101">
        <v>14</v>
      </c>
      <c r="CA9" s="102">
        <v>10</v>
      </c>
      <c r="CB9" s="102" t="s">
        <v>237</v>
      </c>
      <c r="CC9" s="101">
        <v>20</v>
      </c>
      <c r="CD9" s="102">
        <v>21</v>
      </c>
      <c r="CE9" s="102" t="s">
        <v>237</v>
      </c>
      <c r="CF9" s="101">
        <v>20</v>
      </c>
      <c r="CG9" s="102">
        <v>25</v>
      </c>
      <c r="CH9" s="102" t="s">
        <v>237</v>
      </c>
      <c r="CI9" s="101">
        <v>19</v>
      </c>
      <c r="CJ9" s="102">
        <v>20</v>
      </c>
      <c r="CK9" s="102" t="s">
        <v>237</v>
      </c>
      <c r="CL9" s="101">
        <v>21</v>
      </c>
      <c r="CM9" s="102">
        <v>24</v>
      </c>
      <c r="CN9" s="102" t="s">
        <v>237</v>
      </c>
      <c r="CO9" s="101" t="s">
        <v>237</v>
      </c>
      <c r="CP9" s="102" t="s">
        <v>237</v>
      </c>
      <c r="CQ9" s="102" t="s">
        <v>237</v>
      </c>
      <c r="CR9" s="101" t="s">
        <v>237</v>
      </c>
      <c r="CS9" s="102" t="s">
        <v>237</v>
      </c>
      <c r="CT9" s="102" t="s">
        <v>237</v>
      </c>
      <c r="CU9" s="101" t="s">
        <v>237</v>
      </c>
      <c r="CV9" s="102">
        <v>30</v>
      </c>
      <c r="CW9" s="102" t="s">
        <v>237</v>
      </c>
    </row>
    <row r="10" spans="1:101" ht="13.5" x14ac:dyDescent="0.25">
      <c r="A10" s="16">
        <v>1050</v>
      </c>
      <c r="B10" s="17" t="s">
        <v>76</v>
      </c>
      <c r="C10" s="101">
        <v>13.1</v>
      </c>
      <c r="D10" s="102">
        <v>13.7</v>
      </c>
      <c r="E10" s="102">
        <v>14.1</v>
      </c>
      <c r="F10" s="101">
        <v>7.5</v>
      </c>
      <c r="G10" s="102">
        <v>7.2</v>
      </c>
      <c r="H10" s="102">
        <v>6.6</v>
      </c>
      <c r="I10" s="101">
        <v>1.3</v>
      </c>
      <c r="J10" s="102">
        <v>1.2</v>
      </c>
      <c r="K10" s="102">
        <v>1.5</v>
      </c>
      <c r="L10" s="101">
        <v>2.9</v>
      </c>
      <c r="M10" s="102">
        <v>2.2000000000000002</v>
      </c>
      <c r="N10" s="102">
        <v>2.4</v>
      </c>
      <c r="O10" s="101">
        <v>7.1</v>
      </c>
      <c r="P10" s="102">
        <v>7.7</v>
      </c>
      <c r="Q10" s="102">
        <v>7.4</v>
      </c>
      <c r="R10" s="101" t="s">
        <v>237</v>
      </c>
      <c r="S10" s="102" t="s">
        <v>237</v>
      </c>
      <c r="T10" s="102">
        <v>10.8</v>
      </c>
      <c r="U10" s="101">
        <v>29.2</v>
      </c>
      <c r="V10" s="102">
        <v>32.5</v>
      </c>
      <c r="W10" s="102">
        <v>31.6</v>
      </c>
      <c r="X10" s="101">
        <v>6.5</v>
      </c>
      <c r="Y10" s="102">
        <v>10.9</v>
      </c>
      <c r="Z10" s="102">
        <v>12.9</v>
      </c>
      <c r="AA10" s="101">
        <v>23.1</v>
      </c>
      <c r="AB10" s="102">
        <v>23</v>
      </c>
      <c r="AC10" s="102">
        <v>24.5</v>
      </c>
      <c r="AD10" s="101">
        <v>6.4</v>
      </c>
      <c r="AE10" s="102">
        <v>5</v>
      </c>
      <c r="AF10" s="102">
        <v>5.7</v>
      </c>
      <c r="AG10" s="101">
        <v>2.2999999999999998</v>
      </c>
      <c r="AH10" s="102">
        <v>3.2</v>
      </c>
      <c r="AI10" s="102">
        <v>4</v>
      </c>
      <c r="AJ10" s="101">
        <v>7.5</v>
      </c>
      <c r="AK10" s="102">
        <v>7.7</v>
      </c>
      <c r="AL10" s="102">
        <v>7.9</v>
      </c>
      <c r="AM10" s="101">
        <v>1.9</v>
      </c>
      <c r="AN10" s="102">
        <v>3</v>
      </c>
      <c r="AO10" s="102">
        <v>2.9</v>
      </c>
      <c r="AP10" s="101">
        <v>3.8</v>
      </c>
      <c r="AQ10" s="102">
        <v>2.8</v>
      </c>
      <c r="AR10" s="102">
        <v>2.8</v>
      </c>
      <c r="AS10" s="101">
        <v>27.9</v>
      </c>
      <c r="AT10" s="102">
        <v>25.2</v>
      </c>
      <c r="AU10" s="102">
        <v>27.3</v>
      </c>
      <c r="AV10" s="101">
        <v>7.3</v>
      </c>
      <c r="AW10" s="102">
        <v>6.8</v>
      </c>
      <c r="AX10" s="102">
        <v>7.1</v>
      </c>
      <c r="AY10" s="101">
        <v>6.1</v>
      </c>
      <c r="AZ10" s="102">
        <v>6.2</v>
      </c>
      <c r="BA10" s="102">
        <v>6.6</v>
      </c>
      <c r="BB10" s="101" t="s">
        <v>237</v>
      </c>
      <c r="BC10" s="102" t="s">
        <v>237</v>
      </c>
      <c r="BD10" s="102">
        <v>7</v>
      </c>
      <c r="BE10" s="101">
        <v>4.9000000000000004</v>
      </c>
      <c r="BF10" s="102">
        <v>4</v>
      </c>
      <c r="BG10" s="102">
        <v>5.2</v>
      </c>
      <c r="BH10" s="101" t="s">
        <v>237</v>
      </c>
      <c r="BI10" s="102">
        <v>13.4</v>
      </c>
      <c r="BJ10" s="102">
        <v>13.9</v>
      </c>
      <c r="BK10" s="101">
        <v>5.4</v>
      </c>
      <c r="BL10" s="102">
        <v>6.2</v>
      </c>
      <c r="BM10" s="102">
        <v>7</v>
      </c>
      <c r="BN10" s="101" t="s">
        <v>237</v>
      </c>
      <c r="BO10" s="102">
        <v>16.600000000000001</v>
      </c>
      <c r="BP10" s="102">
        <v>16.5</v>
      </c>
      <c r="BQ10" s="101">
        <v>18.7</v>
      </c>
      <c r="BR10" s="102">
        <v>17.8</v>
      </c>
      <c r="BS10" s="102">
        <v>20</v>
      </c>
      <c r="BT10" s="101">
        <v>4.7</v>
      </c>
      <c r="BU10" s="102">
        <v>5.3</v>
      </c>
      <c r="BV10" s="102">
        <v>4.5</v>
      </c>
      <c r="BW10" s="101" t="s">
        <v>237</v>
      </c>
      <c r="BX10" s="102" t="s">
        <v>237</v>
      </c>
      <c r="BY10" s="102">
        <v>10.6</v>
      </c>
      <c r="BZ10" s="101">
        <v>1.3</v>
      </c>
      <c r="CA10" s="102">
        <v>1.3</v>
      </c>
      <c r="CB10" s="102">
        <v>1.4</v>
      </c>
      <c r="CC10" s="101">
        <v>4.0999999999999996</v>
      </c>
      <c r="CD10" s="102">
        <v>2.8</v>
      </c>
      <c r="CE10" s="102">
        <v>3.1</v>
      </c>
      <c r="CF10" s="101">
        <v>15</v>
      </c>
      <c r="CG10" s="102">
        <v>16.2</v>
      </c>
      <c r="CH10" s="102">
        <v>13.8</v>
      </c>
      <c r="CI10" s="101">
        <v>10.4</v>
      </c>
      <c r="CJ10" s="102">
        <v>10.8</v>
      </c>
      <c r="CK10" s="102">
        <v>10.7</v>
      </c>
      <c r="CL10" s="103" t="s">
        <v>237</v>
      </c>
      <c r="CM10" s="102">
        <v>24.4</v>
      </c>
      <c r="CN10" s="102">
        <v>26.7</v>
      </c>
      <c r="CO10" s="101" t="s">
        <v>237</v>
      </c>
      <c r="CP10" s="102">
        <v>30.6</v>
      </c>
      <c r="CQ10" s="102">
        <v>29.9</v>
      </c>
      <c r="CR10" s="101">
        <v>1.8</v>
      </c>
      <c r="CS10" s="102">
        <v>2.5</v>
      </c>
      <c r="CT10" s="102">
        <v>3.2</v>
      </c>
      <c r="CU10" s="101" t="s">
        <v>237</v>
      </c>
      <c r="CV10" s="102">
        <v>19.399999999999999</v>
      </c>
      <c r="CW10" s="102">
        <v>15.8</v>
      </c>
    </row>
    <row r="11" spans="1:101" x14ac:dyDescent="0.25">
      <c r="A11" s="16">
        <v>1060</v>
      </c>
      <c r="B11" s="17" t="s">
        <v>77</v>
      </c>
      <c r="C11" s="101">
        <v>81</v>
      </c>
      <c r="D11" s="102" t="s">
        <v>130</v>
      </c>
      <c r="E11" s="102" t="s">
        <v>237</v>
      </c>
      <c r="F11" s="101">
        <v>63</v>
      </c>
      <c r="G11" s="102">
        <v>78</v>
      </c>
      <c r="H11" s="102" t="s">
        <v>237</v>
      </c>
      <c r="I11" s="101">
        <v>29</v>
      </c>
      <c r="J11" s="102">
        <v>31</v>
      </c>
      <c r="K11" s="102" t="s">
        <v>237</v>
      </c>
      <c r="L11" s="101" t="s">
        <v>237</v>
      </c>
      <c r="M11" s="102">
        <v>57</v>
      </c>
      <c r="N11" s="102" t="s">
        <v>237</v>
      </c>
      <c r="O11" s="101">
        <v>51</v>
      </c>
      <c r="P11" s="102">
        <v>72</v>
      </c>
      <c r="Q11" s="102" t="s">
        <v>237</v>
      </c>
      <c r="R11" s="101">
        <v>72</v>
      </c>
      <c r="S11" s="102">
        <v>72</v>
      </c>
      <c r="T11" s="102" t="s">
        <v>237</v>
      </c>
      <c r="U11" s="101">
        <v>85</v>
      </c>
      <c r="V11" s="102" t="s">
        <v>237</v>
      </c>
      <c r="W11" s="102" t="s">
        <v>237</v>
      </c>
      <c r="X11" s="101">
        <v>67</v>
      </c>
      <c r="Y11" s="102">
        <v>68</v>
      </c>
      <c r="Z11" s="102" t="s">
        <v>237</v>
      </c>
      <c r="AA11" s="101">
        <v>77</v>
      </c>
      <c r="AB11" s="102">
        <v>74</v>
      </c>
      <c r="AC11" s="102" t="s">
        <v>237</v>
      </c>
      <c r="AD11" s="101">
        <v>74</v>
      </c>
      <c r="AE11" s="102">
        <v>76</v>
      </c>
      <c r="AF11" s="102" t="s">
        <v>237</v>
      </c>
      <c r="AG11" s="101" t="s">
        <v>237</v>
      </c>
      <c r="AH11" s="102" t="s">
        <v>237</v>
      </c>
      <c r="AI11" s="102" t="s">
        <v>237</v>
      </c>
      <c r="AJ11" s="101">
        <v>69</v>
      </c>
      <c r="AK11" s="102">
        <v>73</v>
      </c>
      <c r="AL11" s="102" t="s">
        <v>237</v>
      </c>
      <c r="AM11" s="101">
        <v>21</v>
      </c>
      <c r="AN11" s="102" t="s">
        <v>237</v>
      </c>
      <c r="AO11" s="102" t="s">
        <v>237</v>
      </c>
      <c r="AP11" s="101">
        <v>49</v>
      </c>
      <c r="AQ11" s="102">
        <v>49</v>
      </c>
      <c r="AR11" s="102" t="s">
        <v>237</v>
      </c>
      <c r="AS11" s="101" t="s">
        <v>237</v>
      </c>
      <c r="AT11" s="102" t="s">
        <v>237</v>
      </c>
      <c r="AU11" s="102" t="s">
        <v>237</v>
      </c>
      <c r="AV11" s="101">
        <v>67</v>
      </c>
      <c r="AW11" s="102" t="s">
        <v>237</v>
      </c>
      <c r="AX11" s="102" t="s">
        <v>237</v>
      </c>
      <c r="AY11" s="101">
        <v>32</v>
      </c>
      <c r="AZ11" s="102">
        <v>56</v>
      </c>
      <c r="BA11" s="102" t="s">
        <v>237</v>
      </c>
      <c r="BB11" s="101">
        <v>36</v>
      </c>
      <c r="BC11" s="102">
        <v>40</v>
      </c>
      <c r="BD11" s="102" t="s">
        <v>237</v>
      </c>
      <c r="BE11" s="101">
        <v>46</v>
      </c>
      <c r="BF11" s="102">
        <v>52</v>
      </c>
      <c r="BG11" s="102" t="s">
        <v>237</v>
      </c>
      <c r="BH11" s="101">
        <v>72</v>
      </c>
      <c r="BI11" s="102">
        <v>71</v>
      </c>
      <c r="BJ11" s="102" t="s">
        <v>237</v>
      </c>
      <c r="BK11" s="101">
        <v>46</v>
      </c>
      <c r="BL11" s="102">
        <v>54</v>
      </c>
      <c r="BM11" s="102" t="s">
        <v>237</v>
      </c>
      <c r="BN11" s="101">
        <v>75</v>
      </c>
      <c r="BO11" s="102">
        <v>79</v>
      </c>
      <c r="BP11" s="102" t="s">
        <v>237</v>
      </c>
      <c r="BQ11" s="101" t="s">
        <v>237</v>
      </c>
      <c r="BR11" s="102" t="s">
        <v>237</v>
      </c>
      <c r="BS11" s="102" t="s">
        <v>237</v>
      </c>
      <c r="BT11" s="101">
        <v>35</v>
      </c>
      <c r="BU11" s="102">
        <v>22</v>
      </c>
      <c r="BV11" s="102" t="s">
        <v>237</v>
      </c>
      <c r="BW11" s="101">
        <v>44</v>
      </c>
      <c r="BX11" s="102">
        <v>65</v>
      </c>
      <c r="BY11" s="102" t="s">
        <v>237</v>
      </c>
      <c r="BZ11" s="101">
        <v>40</v>
      </c>
      <c r="CA11" s="102">
        <v>24</v>
      </c>
      <c r="CB11" s="102" t="s">
        <v>237</v>
      </c>
      <c r="CC11" s="101">
        <v>60</v>
      </c>
      <c r="CD11" s="102">
        <v>69</v>
      </c>
      <c r="CE11" s="102" t="s">
        <v>237</v>
      </c>
      <c r="CF11" s="101">
        <v>73</v>
      </c>
      <c r="CG11" s="102">
        <v>68</v>
      </c>
      <c r="CH11" s="102" t="s">
        <v>237</v>
      </c>
      <c r="CI11" s="101">
        <v>47</v>
      </c>
      <c r="CJ11" s="102">
        <v>75</v>
      </c>
      <c r="CK11" s="102" t="s">
        <v>237</v>
      </c>
      <c r="CL11" s="101">
        <v>78</v>
      </c>
      <c r="CM11" s="102">
        <v>87</v>
      </c>
      <c r="CN11" s="102" t="s">
        <v>237</v>
      </c>
      <c r="CO11" s="101" t="s">
        <v>237</v>
      </c>
      <c r="CP11" s="102" t="s">
        <v>237</v>
      </c>
      <c r="CQ11" s="102" t="s">
        <v>237</v>
      </c>
      <c r="CR11" s="101" t="s">
        <v>237</v>
      </c>
      <c r="CS11" s="102" t="s">
        <v>237</v>
      </c>
      <c r="CT11" s="102" t="s">
        <v>237</v>
      </c>
      <c r="CU11" s="101" t="s">
        <v>237</v>
      </c>
      <c r="CV11" s="102">
        <v>80</v>
      </c>
      <c r="CW11" s="102" t="s">
        <v>237</v>
      </c>
    </row>
    <row r="12" spans="1:101" ht="24" x14ac:dyDescent="0.25">
      <c r="A12" s="16">
        <v>1070</v>
      </c>
      <c r="B12" s="17" t="s">
        <v>78</v>
      </c>
      <c r="C12" s="101">
        <v>73.3</v>
      </c>
      <c r="D12" s="102">
        <v>71.900000000000006</v>
      </c>
      <c r="E12" s="102">
        <v>71.099999999999994</v>
      </c>
      <c r="F12" s="101">
        <v>68.3</v>
      </c>
      <c r="G12" s="102">
        <v>72.900000000000006</v>
      </c>
      <c r="H12" s="102">
        <v>72.900000000000006</v>
      </c>
      <c r="I12" s="101">
        <v>43</v>
      </c>
      <c r="J12" s="102">
        <v>42.9</v>
      </c>
      <c r="K12" s="102">
        <v>42.9</v>
      </c>
      <c r="L12" s="101">
        <v>66.900000000000006</v>
      </c>
      <c r="M12" s="102">
        <v>66.099999999999994</v>
      </c>
      <c r="N12" s="102">
        <v>64.400000000000006</v>
      </c>
      <c r="O12" s="101">
        <v>4.5</v>
      </c>
      <c r="P12" s="102">
        <v>4.4000000000000004</v>
      </c>
      <c r="Q12" s="102">
        <v>4.3</v>
      </c>
      <c r="R12" s="101">
        <v>74.7</v>
      </c>
      <c r="S12" s="102">
        <v>67.3</v>
      </c>
      <c r="T12" s="102">
        <v>67.099999999999994</v>
      </c>
      <c r="U12" s="101">
        <v>40.700000000000003</v>
      </c>
      <c r="V12" s="102">
        <v>40</v>
      </c>
      <c r="W12" s="102">
        <v>40.9</v>
      </c>
      <c r="X12" s="101">
        <v>20.399999999999999</v>
      </c>
      <c r="Y12" s="102">
        <v>24</v>
      </c>
      <c r="Z12" s="102">
        <v>24.1</v>
      </c>
      <c r="AA12" s="101">
        <v>62.5</v>
      </c>
      <c r="AB12" s="102">
        <v>66.7</v>
      </c>
      <c r="AC12" s="102">
        <v>66.900000000000006</v>
      </c>
      <c r="AD12" s="101">
        <v>37.299999999999997</v>
      </c>
      <c r="AE12" s="102">
        <v>39.200000000000003</v>
      </c>
      <c r="AF12" s="102" t="s">
        <v>237</v>
      </c>
      <c r="AG12" s="101">
        <v>53.3</v>
      </c>
      <c r="AH12" s="102">
        <v>55</v>
      </c>
      <c r="AI12" s="102">
        <v>55.1</v>
      </c>
      <c r="AJ12" s="101">
        <v>53.2</v>
      </c>
      <c r="AK12" s="102">
        <v>43.1</v>
      </c>
      <c r="AL12" s="102">
        <v>40</v>
      </c>
      <c r="AM12" s="101">
        <v>26.1</v>
      </c>
      <c r="AN12" s="102">
        <v>22.7</v>
      </c>
      <c r="AO12" s="102">
        <v>24.3</v>
      </c>
      <c r="AP12" s="101">
        <v>18.5</v>
      </c>
      <c r="AQ12" s="102">
        <v>20.399999999999999</v>
      </c>
      <c r="AR12" s="102">
        <v>20.8</v>
      </c>
      <c r="AS12" s="101">
        <v>30.3</v>
      </c>
      <c r="AT12" s="102">
        <v>29.4</v>
      </c>
      <c r="AU12" s="102">
        <v>29.6</v>
      </c>
      <c r="AV12" s="101">
        <v>35.200000000000003</v>
      </c>
      <c r="AW12" s="102">
        <v>39</v>
      </c>
      <c r="AX12" s="102">
        <v>34.700000000000003</v>
      </c>
      <c r="AY12" s="101">
        <v>49.4</v>
      </c>
      <c r="AZ12" s="102">
        <v>49.1</v>
      </c>
      <c r="BA12" s="102">
        <v>49.2</v>
      </c>
      <c r="BB12" s="101">
        <v>27</v>
      </c>
      <c r="BC12" s="102">
        <v>28.9</v>
      </c>
      <c r="BD12" s="102">
        <v>30.1</v>
      </c>
      <c r="BE12" s="101">
        <v>19.5</v>
      </c>
      <c r="BF12" s="102">
        <v>20</v>
      </c>
      <c r="BG12" s="102">
        <v>20.5</v>
      </c>
      <c r="BH12" s="101">
        <v>59.4</v>
      </c>
      <c r="BI12" s="102">
        <v>58.6</v>
      </c>
      <c r="BJ12" s="102">
        <v>58.5</v>
      </c>
      <c r="BK12" s="101">
        <v>36.6</v>
      </c>
      <c r="BL12" s="102">
        <v>39.799999999999997</v>
      </c>
      <c r="BM12" s="102">
        <v>27.3</v>
      </c>
      <c r="BN12" s="101">
        <v>65.599999999999994</v>
      </c>
      <c r="BO12" s="102">
        <v>65.2</v>
      </c>
      <c r="BP12" s="102">
        <v>67.5</v>
      </c>
      <c r="BQ12" s="101">
        <v>53.4</v>
      </c>
      <c r="BR12" s="102">
        <v>46.5</v>
      </c>
      <c r="BS12" s="102">
        <v>45.7</v>
      </c>
      <c r="BT12" s="101">
        <v>33</v>
      </c>
      <c r="BU12" s="102">
        <v>36.9</v>
      </c>
      <c r="BV12" s="102">
        <v>37.200000000000003</v>
      </c>
      <c r="BW12" s="101">
        <v>26</v>
      </c>
      <c r="BX12" s="102">
        <v>36</v>
      </c>
      <c r="BY12" s="102">
        <v>38.4</v>
      </c>
      <c r="BZ12" s="101">
        <v>57.6</v>
      </c>
      <c r="CA12" s="102">
        <v>56</v>
      </c>
      <c r="CB12" s="102">
        <v>54.9</v>
      </c>
      <c r="CC12" s="101">
        <v>68.599999999999994</v>
      </c>
      <c r="CD12" s="102">
        <v>65.900000000000006</v>
      </c>
      <c r="CE12" s="102">
        <v>65.2</v>
      </c>
      <c r="CF12" s="101">
        <v>59.7</v>
      </c>
      <c r="CG12" s="102">
        <v>56.8</v>
      </c>
      <c r="CH12" s="102">
        <v>57.9</v>
      </c>
      <c r="CI12" s="101">
        <v>40.200000000000003</v>
      </c>
      <c r="CJ12" s="102">
        <v>41.2</v>
      </c>
      <c r="CK12" s="102">
        <v>41.8</v>
      </c>
      <c r="CL12" s="101">
        <v>52</v>
      </c>
      <c r="CM12" s="102">
        <v>53</v>
      </c>
      <c r="CN12" s="102">
        <v>53.4</v>
      </c>
      <c r="CO12" s="101">
        <v>56.2</v>
      </c>
      <c r="CP12" s="102">
        <v>59.7</v>
      </c>
      <c r="CQ12" s="102">
        <v>58.8</v>
      </c>
      <c r="CR12" s="101">
        <v>32.1</v>
      </c>
      <c r="CS12" s="102">
        <v>40.5</v>
      </c>
      <c r="CT12" s="102">
        <v>41.4</v>
      </c>
      <c r="CU12" s="101">
        <v>42.8</v>
      </c>
      <c r="CV12" s="102">
        <v>31.5</v>
      </c>
      <c r="CW12" s="102">
        <v>36.1</v>
      </c>
    </row>
    <row r="13" spans="1:101" ht="13.5" x14ac:dyDescent="0.25">
      <c r="A13" s="16">
        <v>1080</v>
      </c>
      <c r="B13" s="17" t="s">
        <v>79</v>
      </c>
      <c r="C13" s="101" t="s">
        <v>237</v>
      </c>
      <c r="D13" s="102">
        <v>32.799999999999997</v>
      </c>
      <c r="E13" s="102" t="s">
        <v>237</v>
      </c>
      <c r="F13" s="101" t="s">
        <v>237</v>
      </c>
      <c r="G13" s="102">
        <v>31</v>
      </c>
      <c r="H13" s="102" t="s">
        <v>237</v>
      </c>
      <c r="I13" s="101" t="s">
        <v>237</v>
      </c>
      <c r="J13" s="102">
        <v>24.3</v>
      </c>
      <c r="K13" s="102" t="s">
        <v>237</v>
      </c>
      <c r="L13" s="101" t="s">
        <v>237</v>
      </c>
      <c r="M13" s="102" t="s">
        <v>237</v>
      </c>
      <c r="N13" s="102" t="s">
        <v>237</v>
      </c>
      <c r="O13" s="101" t="s">
        <v>237</v>
      </c>
      <c r="P13" s="102">
        <v>16.5</v>
      </c>
      <c r="Q13" s="102" t="s">
        <v>237</v>
      </c>
      <c r="R13" s="101" t="s">
        <v>237</v>
      </c>
      <c r="S13" s="102">
        <v>30.7</v>
      </c>
      <c r="T13" s="102" t="s">
        <v>237</v>
      </c>
      <c r="U13" s="101" t="s">
        <v>237</v>
      </c>
      <c r="V13" s="102">
        <v>58.2</v>
      </c>
      <c r="W13" s="102" t="s">
        <v>237</v>
      </c>
      <c r="X13" s="101" t="s">
        <v>237</v>
      </c>
      <c r="Y13" s="102">
        <v>17.600000000000001</v>
      </c>
      <c r="Z13" s="102" t="s">
        <v>237</v>
      </c>
      <c r="AA13" s="101" t="s">
        <v>237</v>
      </c>
      <c r="AB13" s="102">
        <v>29.6</v>
      </c>
      <c r="AC13" s="102" t="s">
        <v>237</v>
      </c>
      <c r="AD13" s="101" t="s">
        <v>237</v>
      </c>
      <c r="AE13" s="102">
        <v>32.9</v>
      </c>
      <c r="AF13" s="102" t="s">
        <v>237</v>
      </c>
      <c r="AG13" s="101" t="s">
        <v>237</v>
      </c>
      <c r="AH13" s="102" t="s">
        <v>237</v>
      </c>
      <c r="AI13" s="102" t="s">
        <v>237</v>
      </c>
      <c r="AJ13" s="101" t="s">
        <v>237</v>
      </c>
      <c r="AK13" s="102">
        <v>16.399999999999999</v>
      </c>
      <c r="AL13" s="102" t="s">
        <v>237</v>
      </c>
      <c r="AM13" s="101" t="s">
        <v>237</v>
      </c>
      <c r="AN13" s="102">
        <v>16.600000000000001</v>
      </c>
      <c r="AO13" s="102" t="s">
        <v>237</v>
      </c>
      <c r="AP13" s="101" t="s">
        <v>237</v>
      </c>
      <c r="AQ13" s="102">
        <v>32.200000000000003</v>
      </c>
      <c r="AR13" s="102" t="s">
        <v>237</v>
      </c>
      <c r="AS13" s="101" t="s">
        <v>237</v>
      </c>
      <c r="AT13" s="102" t="s">
        <v>237</v>
      </c>
      <c r="AU13" s="102" t="s">
        <v>237</v>
      </c>
      <c r="AV13" s="101" t="s">
        <v>237</v>
      </c>
      <c r="AW13" s="102">
        <v>16.3</v>
      </c>
      <c r="AX13" s="102" t="s">
        <v>237</v>
      </c>
      <c r="AY13" s="101" t="s">
        <v>237</v>
      </c>
      <c r="AZ13" s="102">
        <v>32.200000000000003</v>
      </c>
      <c r="BA13" s="102" t="s">
        <v>237</v>
      </c>
      <c r="BB13" s="101" t="s">
        <v>237</v>
      </c>
      <c r="BC13" s="102" t="s">
        <v>237</v>
      </c>
      <c r="BD13" s="102" t="s">
        <v>237</v>
      </c>
      <c r="BE13" s="101" t="s">
        <v>237</v>
      </c>
      <c r="BF13" s="102" t="s">
        <v>237</v>
      </c>
      <c r="BG13" s="102" t="s">
        <v>237</v>
      </c>
      <c r="BH13" s="101" t="s">
        <v>237</v>
      </c>
      <c r="BI13" s="102">
        <v>33.9</v>
      </c>
      <c r="BJ13" s="102" t="s">
        <v>237</v>
      </c>
      <c r="BK13" s="101" t="s">
        <v>237</v>
      </c>
      <c r="BL13" s="102" t="s">
        <v>237</v>
      </c>
      <c r="BM13" s="102" t="s">
        <v>237</v>
      </c>
      <c r="BN13" s="101" t="s">
        <v>237</v>
      </c>
      <c r="BO13" s="102">
        <v>46.2</v>
      </c>
      <c r="BP13" s="102" t="s">
        <v>237</v>
      </c>
      <c r="BQ13" s="101" t="s">
        <v>237</v>
      </c>
      <c r="BR13" s="102" t="s">
        <v>237</v>
      </c>
      <c r="BS13" s="102" t="s">
        <v>237</v>
      </c>
      <c r="BT13" s="101" t="s">
        <v>237</v>
      </c>
      <c r="BU13" s="102">
        <v>38.4</v>
      </c>
      <c r="BV13" s="102" t="s">
        <v>237</v>
      </c>
      <c r="BW13" s="101" t="s">
        <v>237</v>
      </c>
      <c r="BX13" s="102">
        <v>32.799999999999997</v>
      </c>
      <c r="BY13" s="102" t="s">
        <v>237</v>
      </c>
      <c r="BZ13" s="101" t="s">
        <v>237</v>
      </c>
      <c r="CA13" s="102">
        <v>40.1</v>
      </c>
      <c r="CB13" s="102" t="s">
        <v>237</v>
      </c>
      <c r="CC13" s="101" t="s">
        <v>237</v>
      </c>
      <c r="CD13" s="102">
        <v>27.6</v>
      </c>
      <c r="CE13" s="102" t="s">
        <v>237</v>
      </c>
      <c r="CF13" s="101" t="s">
        <v>237</v>
      </c>
      <c r="CG13" s="102">
        <v>56.9</v>
      </c>
      <c r="CH13" s="102" t="s">
        <v>237</v>
      </c>
      <c r="CI13" s="101" t="s">
        <v>237</v>
      </c>
      <c r="CJ13" s="102">
        <v>28.7</v>
      </c>
      <c r="CK13" s="102" t="s">
        <v>237</v>
      </c>
      <c r="CL13" s="101" t="s">
        <v>237</v>
      </c>
      <c r="CM13" s="102">
        <v>43.7</v>
      </c>
      <c r="CN13" s="102" t="s">
        <v>237</v>
      </c>
      <c r="CO13" s="101" t="s">
        <v>237</v>
      </c>
      <c r="CP13" s="102">
        <v>25.3</v>
      </c>
      <c r="CQ13" s="102" t="s">
        <v>237</v>
      </c>
      <c r="CR13" s="101" t="s">
        <v>237</v>
      </c>
      <c r="CS13" s="102">
        <v>35.6</v>
      </c>
      <c r="CT13" s="102" t="s">
        <v>237</v>
      </c>
      <c r="CU13" s="101" t="s">
        <v>237</v>
      </c>
      <c r="CV13" s="102">
        <v>30.9</v>
      </c>
      <c r="CW13" s="102" t="s">
        <v>237</v>
      </c>
    </row>
    <row r="14" spans="1:101" ht="13.5" x14ac:dyDescent="0.25">
      <c r="A14" s="16">
        <v>1090</v>
      </c>
      <c r="B14" s="17" t="s">
        <v>80</v>
      </c>
      <c r="C14" s="101">
        <v>7.8</v>
      </c>
      <c r="D14" s="102">
        <v>8.1999999999999993</v>
      </c>
      <c r="E14" s="102">
        <v>8.3000000000000007</v>
      </c>
      <c r="F14" s="101">
        <v>4.5</v>
      </c>
      <c r="G14" s="102">
        <v>4.5999999999999996</v>
      </c>
      <c r="H14" s="102">
        <v>4.3</v>
      </c>
      <c r="I14" s="103" t="s">
        <v>237</v>
      </c>
      <c r="J14" s="104" t="s">
        <v>237</v>
      </c>
      <c r="K14" s="104" t="s">
        <v>237</v>
      </c>
      <c r="L14" s="101">
        <v>0.6</v>
      </c>
      <c r="M14" s="102">
        <v>0.2</v>
      </c>
      <c r="N14" s="102">
        <v>0.3</v>
      </c>
      <c r="O14" s="101">
        <v>3.7</v>
      </c>
      <c r="P14" s="102">
        <v>3.8</v>
      </c>
      <c r="Q14" s="102">
        <v>3.2</v>
      </c>
      <c r="R14" s="101" t="s">
        <v>237</v>
      </c>
      <c r="S14" s="102" t="s">
        <v>237</v>
      </c>
      <c r="T14" s="102">
        <v>6.1</v>
      </c>
      <c r="U14" s="101">
        <v>23.3</v>
      </c>
      <c r="V14" s="102">
        <v>26.7</v>
      </c>
      <c r="W14" s="102">
        <v>25</v>
      </c>
      <c r="X14" s="101">
        <v>2.6</v>
      </c>
      <c r="Y14" s="102">
        <v>5.9</v>
      </c>
      <c r="Z14" s="102">
        <v>6.4</v>
      </c>
      <c r="AA14" s="101">
        <v>15.8</v>
      </c>
      <c r="AB14" s="102">
        <v>15.3</v>
      </c>
      <c r="AC14" s="102">
        <v>16.7</v>
      </c>
      <c r="AD14" s="101">
        <v>3</v>
      </c>
      <c r="AE14" s="102">
        <v>2.6</v>
      </c>
      <c r="AF14" s="102">
        <v>3.2</v>
      </c>
      <c r="AG14" s="101">
        <v>0.4</v>
      </c>
      <c r="AH14" s="102">
        <v>0.7</v>
      </c>
      <c r="AI14" s="102">
        <v>0.7</v>
      </c>
      <c r="AJ14" s="101">
        <v>3.3</v>
      </c>
      <c r="AK14" s="102">
        <v>3.7</v>
      </c>
      <c r="AL14" s="102">
        <v>3.7</v>
      </c>
      <c r="AM14" s="101">
        <v>0.3</v>
      </c>
      <c r="AN14" s="102">
        <v>0.8</v>
      </c>
      <c r="AO14" s="102">
        <v>0.9</v>
      </c>
      <c r="AP14" s="101">
        <v>0.7</v>
      </c>
      <c r="AQ14" s="102">
        <v>0.6</v>
      </c>
      <c r="AR14" s="102">
        <v>0.7</v>
      </c>
      <c r="AS14" s="101">
        <v>21</v>
      </c>
      <c r="AT14" s="102">
        <v>18.7</v>
      </c>
      <c r="AU14" s="102">
        <v>21.2</v>
      </c>
      <c r="AV14" s="101" t="s">
        <v>237</v>
      </c>
      <c r="AW14" s="102">
        <v>3.9</v>
      </c>
      <c r="AX14" s="102">
        <v>3.9</v>
      </c>
      <c r="AY14" s="101">
        <v>2.4</v>
      </c>
      <c r="AZ14" s="102">
        <v>3</v>
      </c>
      <c r="BA14" s="102">
        <v>3.6</v>
      </c>
      <c r="BB14" s="101" t="s">
        <v>237</v>
      </c>
      <c r="BC14" s="102" t="s">
        <v>237</v>
      </c>
      <c r="BD14" s="102">
        <v>4.0999999999999996</v>
      </c>
      <c r="BE14" s="101" t="s">
        <v>237</v>
      </c>
      <c r="BF14" s="102" t="s">
        <v>237</v>
      </c>
      <c r="BG14" s="102">
        <v>2.5</v>
      </c>
      <c r="BH14" s="101" t="s">
        <v>237</v>
      </c>
      <c r="BI14" s="102">
        <v>7.5</v>
      </c>
      <c r="BJ14" s="102">
        <v>7.6</v>
      </c>
      <c r="BK14" s="101" t="s">
        <v>237</v>
      </c>
      <c r="BL14" s="102">
        <v>3.3</v>
      </c>
      <c r="BM14" s="102">
        <v>3.3</v>
      </c>
      <c r="BN14" s="101" t="s">
        <v>237</v>
      </c>
      <c r="BO14" s="102">
        <v>10.1</v>
      </c>
      <c r="BP14" s="102">
        <v>10.4</v>
      </c>
      <c r="BQ14" s="101">
        <v>12.9</v>
      </c>
      <c r="BR14" s="102">
        <v>12.1</v>
      </c>
      <c r="BS14" s="102">
        <v>13.4</v>
      </c>
      <c r="BT14" s="101" t="s">
        <v>237</v>
      </c>
      <c r="BU14" s="102" t="s">
        <v>237</v>
      </c>
      <c r="BV14" s="102">
        <v>1.1000000000000001</v>
      </c>
      <c r="BW14" s="101" t="s">
        <v>237</v>
      </c>
      <c r="BX14" s="102" t="s">
        <v>237</v>
      </c>
      <c r="BY14" s="102">
        <v>4.9000000000000004</v>
      </c>
      <c r="BZ14" s="101" t="s">
        <v>237</v>
      </c>
      <c r="CA14" s="102" t="s">
        <v>237</v>
      </c>
      <c r="CB14" s="102">
        <v>0.3</v>
      </c>
      <c r="CC14" s="101" t="s">
        <v>237</v>
      </c>
      <c r="CD14" s="102" t="s">
        <v>237</v>
      </c>
      <c r="CE14" s="102">
        <v>1.3</v>
      </c>
      <c r="CF14" s="101">
        <v>6.6</v>
      </c>
      <c r="CG14" s="102">
        <v>7.8</v>
      </c>
      <c r="CH14" s="102">
        <v>7.1</v>
      </c>
      <c r="CI14" s="101">
        <v>5.3</v>
      </c>
      <c r="CJ14" s="102">
        <v>5.7</v>
      </c>
      <c r="CK14" s="102">
        <v>5.9</v>
      </c>
      <c r="CL14" s="101" t="s">
        <v>237</v>
      </c>
      <c r="CM14" s="102">
        <v>18.3</v>
      </c>
      <c r="CN14" s="102">
        <v>20.399999999999999</v>
      </c>
      <c r="CO14" s="101" t="s">
        <v>237</v>
      </c>
      <c r="CP14" s="102">
        <v>25.9</v>
      </c>
      <c r="CQ14" s="102">
        <v>25.1</v>
      </c>
      <c r="CR14" s="101">
        <v>0.1</v>
      </c>
      <c r="CS14" s="102">
        <v>0.3</v>
      </c>
      <c r="CT14" s="102">
        <v>0.4</v>
      </c>
      <c r="CU14" s="101" t="s">
        <v>237</v>
      </c>
      <c r="CV14" s="102" t="s">
        <v>237</v>
      </c>
      <c r="CW14" s="102">
        <v>12</v>
      </c>
    </row>
    <row r="15" spans="1:101" ht="13.5" x14ac:dyDescent="0.25">
      <c r="A15" s="16">
        <v>1100</v>
      </c>
      <c r="B15" s="17" t="s">
        <v>81</v>
      </c>
      <c r="C15" s="101">
        <v>4.5999999999999996</v>
      </c>
      <c r="D15" s="102">
        <v>4.5</v>
      </c>
      <c r="E15" s="102">
        <v>5</v>
      </c>
      <c r="F15" s="101">
        <v>3</v>
      </c>
      <c r="G15" s="102">
        <v>3.1</v>
      </c>
      <c r="H15" s="102">
        <v>2.7</v>
      </c>
      <c r="I15" s="101" t="s">
        <v>237</v>
      </c>
      <c r="J15" s="102" t="s">
        <v>237</v>
      </c>
      <c r="K15" s="102">
        <v>0.5</v>
      </c>
      <c r="L15" s="101" t="s">
        <v>237</v>
      </c>
      <c r="M15" s="102" t="s">
        <v>237</v>
      </c>
      <c r="N15" s="102" t="s">
        <v>237</v>
      </c>
      <c r="O15" s="101">
        <v>1.2</v>
      </c>
      <c r="P15" s="102">
        <v>1.1000000000000001</v>
      </c>
      <c r="Q15" s="102">
        <v>1.3</v>
      </c>
      <c r="R15" s="101" t="s">
        <v>237</v>
      </c>
      <c r="S15" s="102" t="s">
        <v>237</v>
      </c>
      <c r="T15" s="102">
        <v>2.4</v>
      </c>
      <c r="U15" s="101">
        <v>18.399999999999999</v>
      </c>
      <c r="V15" s="102">
        <v>23.5</v>
      </c>
      <c r="W15" s="102">
        <v>22.4</v>
      </c>
      <c r="X15" s="101" t="s">
        <v>237</v>
      </c>
      <c r="Y15" s="102">
        <v>2.1</v>
      </c>
      <c r="Z15" s="102">
        <v>4</v>
      </c>
      <c r="AA15" s="101">
        <v>10.6</v>
      </c>
      <c r="AB15" s="102">
        <v>9.8000000000000007</v>
      </c>
      <c r="AC15" s="102">
        <v>11.3</v>
      </c>
      <c r="AD15" s="101">
        <v>2.7</v>
      </c>
      <c r="AE15" s="102">
        <v>2.2999999999999998</v>
      </c>
      <c r="AF15" s="102">
        <v>2.5</v>
      </c>
      <c r="AG15" s="101">
        <v>0.1</v>
      </c>
      <c r="AH15" s="102">
        <v>0.1</v>
      </c>
      <c r="AI15" s="102">
        <v>0.3</v>
      </c>
      <c r="AJ15" s="101">
        <v>2.6</v>
      </c>
      <c r="AK15" s="102">
        <v>2.9</v>
      </c>
      <c r="AL15" s="102">
        <v>3.1</v>
      </c>
      <c r="AM15" s="101">
        <v>0.3</v>
      </c>
      <c r="AN15" s="102">
        <v>0.5</v>
      </c>
      <c r="AO15" s="102">
        <v>0.4</v>
      </c>
      <c r="AP15" s="101">
        <v>0.7</v>
      </c>
      <c r="AQ15" s="102">
        <v>0.7</v>
      </c>
      <c r="AR15" s="102">
        <v>0.6</v>
      </c>
      <c r="AS15" s="101">
        <v>17</v>
      </c>
      <c r="AT15" s="102">
        <v>16</v>
      </c>
      <c r="AU15" s="102">
        <v>17.399999999999999</v>
      </c>
      <c r="AV15" s="101">
        <v>2.7</v>
      </c>
      <c r="AW15" s="102">
        <v>2.7</v>
      </c>
      <c r="AX15" s="102">
        <v>3.1</v>
      </c>
      <c r="AY15" s="101">
        <v>1.1000000000000001</v>
      </c>
      <c r="AZ15" s="102">
        <v>1.3</v>
      </c>
      <c r="BA15" s="102">
        <v>1.6</v>
      </c>
      <c r="BB15" s="101" t="s">
        <v>237</v>
      </c>
      <c r="BC15" s="102" t="s">
        <v>237</v>
      </c>
      <c r="BD15" s="102">
        <v>2.8</v>
      </c>
      <c r="BE15" s="101" t="s">
        <v>237</v>
      </c>
      <c r="BF15" s="102" t="s">
        <v>237</v>
      </c>
      <c r="BG15" s="102" t="s">
        <v>237</v>
      </c>
      <c r="BH15" s="101" t="s">
        <v>237</v>
      </c>
      <c r="BI15" s="102">
        <v>4.7</v>
      </c>
      <c r="BJ15" s="102">
        <v>5.2</v>
      </c>
      <c r="BK15" s="101">
        <v>2.8</v>
      </c>
      <c r="BL15" s="102">
        <v>3.4</v>
      </c>
      <c r="BM15" s="102">
        <v>2.6</v>
      </c>
      <c r="BN15" s="101" t="s">
        <v>237</v>
      </c>
      <c r="BO15" s="102">
        <v>9.3000000000000007</v>
      </c>
      <c r="BP15" s="102">
        <v>10</v>
      </c>
      <c r="BQ15" s="101">
        <v>10.3</v>
      </c>
      <c r="BR15" s="102">
        <v>10.1</v>
      </c>
      <c r="BS15" s="102">
        <v>12.2</v>
      </c>
      <c r="BT15" s="101">
        <v>0.6</v>
      </c>
      <c r="BU15" s="102">
        <v>0.9</v>
      </c>
      <c r="BV15" s="102">
        <v>0.7</v>
      </c>
      <c r="BW15" s="101" t="s">
        <v>237</v>
      </c>
      <c r="BX15" s="102" t="s">
        <v>237</v>
      </c>
      <c r="BY15" s="102">
        <v>6.2</v>
      </c>
      <c r="BZ15" s="101" t="s">
        <v>237</v>
      </c>
      <c r="CA15" s="102" t="s">
        <v>237</v>
      </c>
      <c r="CB15" s="102" t="s">
        <v>237</v>
      </c>
      <c r="CC15" s="101" t="s">
        <v>237</v>
      </c>
      <c r="CD15" s="102" t="s">
        <v>237</v>
      </c>
      <c r="CE15" s="102" t="s">
        <v>237</v>
      </c>
      <c r="CF15" s="101">
        <v>3.8</v>
      </c>
      <c r="CG15" s="102">
        <v>3.4</v>
      </c>
      <c r="CH15" s="102">
        <v>2.6</v>
      </c>
      <c r="CI15" s="101">
        <v>4.3</v>
      </c>
      <c r="CJ15" s="102">
        <v>4.9000000000000004</v>
      </c>
      <c r="CK15" s="102">
        <v>4.5999999999999996</v>
      </c>
      <c r="CL15" s="101" t="s">
        <v>237</v>
      </c>
      <c r="CM15" s="102">
        <v>15.8</v>
      </c>
      <c r="CN15" s="102">
        <v>18.100000000000001</v>
      </c>
      <c r="CO15" s="101" t="s">
        <v>237</v>
      </c>
      <c r="CP15" s="102">
        <v>10.3</v>
      </c>
      <c r="CQ15" s="102">
        <v>9.5</v>
      </c>
      <c r="CR15" s="101">
        <v>0.5</v>
      </c>
      <c r="CS15" s="102">
        <v>1.1000000000000001</v>
      </c>
      <c r="CT15" s="102">
        <v>1.5</v>
      </c>
      <c r="CU15" s="101" t="s">
        <v>237</v>
      </c>
      <c r="CV15" s="102">
        <v>9.6</v>
      </c>
      <c r="CW15" s="102">
        <v>7.6</v>
      </c>
    </row>
    <row r="16" spans="1:101" ht="13.5" x14ac:dyDescent="0.25">
      <c r="A16" s="16">
        <v>1110</v>
      </c>
      <c r="B16" s="17" t="s">
        <v>82</v>
      </c>
      <c r="C16" s="101">
        <v>18.600000000000001</v>
      </c>
      <c r="D16" s="102">
        <v>19.399999999999999</v>
      </c>
      <c r="E16" s="102">
        <v>18.5</v>
      </c>
      <c r="F16" s="101">
        <v>10.4</v>
      </c>
      <c r="G16" s="102">
        <v>9</v>
      </c>
      <c r="H16" s="102">
        <v>9.1999999999999993</v>
      </c>
      <c r="I16" s="101" t="s">
        <v>237</v>
      </c>
      <c r="J16" s="102" t="s">
        <v>237</v>
      </c>
      <c r="K16" s="102">
        <v>1.4</v>
      </c>
      <c r="L16" s="101">
        <v>3.2</v>
      </c>
      <c r="M16" s="102">
        <v>2.2999999999999998</v>
      </c>
      <c r="N16" s="102">
        <v>1.6</v>
      </c>
      <c r="O16" s="101">
        <v>5.2</v>
      </c>
      <c r="P16" s="102">
        <v>5.4</v>
      </c>
      <c r="Q16" s="102">
        <v>6.5</v>
      </c>
      <c r="R16" s="101" t="s">
        <v>237</v>
      </c>
      <c r="S16" s="102" t="s">
        <v>237</v>
      </c>
      <c r="T16" s="102">
        <v>6.1</v>
      </c>
      <c r="U16" s="101">
        <v>31.7</v>
      </c>
      <c r="V16" s="102">
        <v>33.5</v>
      </c>
      <c r="W16" s="102">
        <v>32.700000000000003</v>
      </c>
      <c r="X16" s="101" t="s">
        <v>237</v>
      </c>
      <c r="Y16" s="102">
        <v>7.1</v>
      </c>
      <c r="Z16" s="102">
        <v>11.8</v>
      </c>
      <c r="AA16" s="101">
        <v>17.899999999999999</v>
      </c>
      <c r="AB16" s="102">
        <v>16.8</v>
      </c>
      <c r="AC16" s="102">
        <v>18.2</v>
      </c>
      <c r="AD16" s="101">
        <v>6.7</v>
      </c>
      <c r="AE16" s="102">
        <v>4.9000000000000004</v>
      </c>
      <c r="AF16" s="102">
        <v>5.3</v>
      </c>
      <c r="AG16" s="101">
        <v>0.9</v>
      </c>
      <c r="AH16" s="102">
        <v>1.5</v>
      </c>
      <c r="AI16" s="102">
        <v>2.8</v>
      </c>
      <c r="AJ16" s="101">
        <v>4.4000000000000004</v>
      </c>
      <c r="AK16" s="102">
        <v>5.6</v>
      </c>
      <c r="AL16" s="102">
        <v>5.6</v>
      </c>
      <c r="AM16" s="101">
        <v>2.2000000000000002</v>
      </c>
      <c r="AN16" s="102">
        <v>3.4</v>
      </c>
      <c r="AO16" s="102">
        <v>2.7</v>
      </c>
      <c r="AP16" s="101">
        <v>3.6</v>
      </c>
      <c r="AQ16" s="102">
        <v>2.4</v>
      </c>
      <c r="AR16" s="102">
        <v>1.9</v>
      </c>
      <c r="AS16" s="101">
        <v>30</v>
      </c>
      <c r="AT16" s="102">
        <v>27.1</v>
      </c>
      <c r="AU16" s="102">
        <v>29.1</v>
      </c>
      <c r="AV16" s="101">
        <v>6.9</v>
      </c>
      <c r="AW16" s="102">
        <v>7.1</v>
      </c>
      <c r="AX16" s="102">
        <v>7.2</v>
      </c>
      <c r="AY16" s="101">
        <v>6.7</v>
      </c>
      <c r="AZ16" s="102">
        <v>6.2</v>
      </c>
      <c r="BA16" s="102">
        <v>6.2</v>
      </c>
      <c r="BB16" s="101" t="s">
        <v>237</v>
      </c>
      <c r="BC16" s="102" t="s">
        <v>237</v>
      </c>
      <c r="BD16" s="102">
        <v>7.3</v>
      </c>
      <c r="BE16" s="101" t="s">
        <v>237</v>
      </c>
      <c r="BF16" s="102">
        <v>3.2</v>
      </c>
      <c r="BG16" s="102">
        <v>2.8</v>
      </c>
      <c r="BH16" s="101" t="s">
        <v>237</v>
      </c>
      <c r="BI16" s="102">
        <v>17.2</v>
      </c>
      <c r="BJ16" s="102">
        <v>17.5</v>
      </c>
      <c r="BK16" s="101">
        <v>11</v>
      </c>
      <c r="BL16" s="102">
        <v>14.9</v>
      </c>
      <c r="BM16" s="102">
        <v>8.8000000000000007</v>
      </c>
      <c r="BN16" s="101" t="s">
        <v>237</v>
      </c>
      <c r="BO16" s="102">
        <v>17.600000000000001</v>
      </c>
      <c r="BP16" s="102">
        <v>16.2</v>
      </c>
      <c r="BQ16" s="101">
        <v>19.7</v>
      </c>
      <c r="BR16" s="102">
        <v>18.5</v>
      </c>
      <c r="BS16" s="102">
        <v>22.8</v>
      </c>
      <c r="BT16" s="101">
        <v>3.7</v>
      </c>
      <c r="BU16" s="102">
        <v>5.9</v>
      </c>
      <c r="BV16" s="102">
        <v>4.5999999999999996</v>
      </c>
      <c r="BW16" s="101" t="s">
        <v>237</v>
      </c>
      <c r="BX16" s="102" t="s">
        <v>237</v>
      </c>
      <c r="BY16" s="102">
        <v>13.9</v>
      </c>
      <c r="BZ16" s="101" t="s">
        <v>237</v>
      </c>
      <c r="CA16" s="102">
        <v>1.4</v>
      </c>
      <c r="CB16" s="102">
        <v>2.1</v>
      </c>
      <c r="CC16" s="101">
        <v>1.6</v>
      </c>
      <c r="CD16" s="102">
        <v>1.6</v>
      </c>
      <c r="CE16" s="102">
        <v>1.1000000000000001</v>
      </c>
      <c r="CF16" s="101">
        <v>19.899999999999999</v>
      </c>
      <c r="CG16" s="102">
        <v>18.399999999999999</v>
      </c>
      <c r="CH16" s="102">
        <v>13.4</v>
      </c>
      <c r="CI16" s="101">
        <v>15.2</v>
      </c>
      <c r="CJ16" s="102">
        <v>13.1</v>
      </c>
      <c r="CK16" s="102">
        <v>12.7</v>
      </c>
      <c r="CL16" s="101" t="s">
        <v>237</v>
      </c>
      <c r="CM16" s="102">
        <v>40.299999999999997</v>
      </c>
      <c r="CN16" s="102">
        <v>42.5</v>
      </c>
      <c r="CO16" s="101" t="s">
        <v>237</v>
      </c>
      <c r="CP16" s="102">
        <v>24.7</v>
      </c>
      <c r="CQ16" s="102">
        <v>22.7</v>
      </c>
      <c r="CR16" s="101">
        <v>2.4</v>
      </c>
      <c r="CS16" s="102">
        <v>4.7</v>
      </c>
      <c r="CT16" s="102">
        <v>5.8</v>
      </c>
      <c r="CU16" s="101" t="s">
        <v>237</v>
      </c>
      <c r="CV16" s="102">
        <v>18.3</v>
      </c>
      <c r="CW16" s="102">
        <v>15</v>
      </c>
    </row>
    <row r="17" spans="1:101" ht="24" x14ac:dyDescent="0.25">
      <c r="A17" s="16">
        <v>1120</v>
      </c>
      <c r="B17" s="17" t="s">
        <v>83</v>
      </c>
      <c r="C17" s="101">
        <v>9.1999999999999993</v>
      </c>
      <c r="D17" s="102" t="s">
        <v>132</v>
      </c>
      <c r="E17" s="102" t="s">
        <v>237</v>
      </c>
      <c r="F17" s="101">
        <v>17.2</v>
      </c>
      <c r="G17" s="102">
        <v>13.5</v>
      </c>
      <c r="H17" s="102" t="s">
        <v>237</v>
      </c>
      <c r="I17" s="101">
        <v>5.4</v>
      </c>
      <c r="J17" s="102">
        <v>6.2</v>
      </c>
      <c r="K17" s="102" t="s">
        <v>237</v>
      </c>
      <c r="L17" s="101">
        <v>14.8</v>
      </c>
      <c r="M17" s="102" t="s">
        <v>237</v>
      </c>
      <c r="N17" s="102" t="s">
        <v>237</v>
      </c>
      <c r="O17" s="101">
        <v>32.9</v>
      </c>
      <c r="P17" s="102">
        <v>24.8</v>
      </c>
      <c r="Q17" s="102" t="s">
        <v>237</v>
      </c>
      <c r="R17" s="101">
        <v>12.8</v>
      </c>
      <c r="S17" s="102">
        <v>4.8</v>
      </c>
      <c r="T17" s="102" t="s">
        <v>237</v>
      </c>
      <c r="U17" s="101" t="s">
        <v>237</v>
      </c>
      <c r="V17" s="102">
        <v>14.8</v>
      </c>
      <c r="W17" s="102" t="s">
        <v>237</v>
      </c>
      <c r="X17" s="101">
        <v>12.6</v>
      </c>
      <c r="Y17" s="102">
        <v>16</v>
      </c>
      <c r="Z17" s="102" t="s">
        <v>237</v>
      </c>
      <c r="AA17" s="101">
        <v>11.5</v>
      </c>
      <c r="AB17" s="102" t="s">
        <v>237</v>
      </c>
      <c r="AC17" s="102" t="s">
        <v>237</v>
      </c>
      <c r="AD17" s="101" t="s">
        <v>237</v>
      </c>
      <c r="AE17" s="102">
        <v>13.8</v>
      </c>
      <c r="AF17" s="102" t="s">
        <v>237</v>
      </c>
      <c r="AG17" s="101" t="s">
        <v>237</v>
      </c>
      <c r="AH17" s="102">
        <v>15.8</v>
      </c>
      <c r="AI17" s="102" t="s">
        <v>237</v>
      </c>
      <c r="AJ17" s="101">
        <v>7</v>
      </c>
      <c r="AK17" s="102">
        <v>5.8</v>
      </c>
      <c r="AL17" s="102" t="s">
        <v>237</v>
      </c>
      <c r="AM17" s="101">
        <v>17.7</v>
      </c>
      <c r="AN17" s="102">
        <v>19.399999999999999</v>
      </c>
      <c r="AO17" s="102" t="s">
        <v>237</v>
      </c>
      <c r="AP17" s="101" t="s">
        <v>237</v>
      </c>
      <c r="AQ17" s="102">
        <v>9.6</v>
      </c>
      <c r="AR17" s="102" t="s">
        <v>237</v>
      </c>
      <c r="AS17" s="101" t="s">
        <v>237</v>
      </c>
      <c r="AT17" s="102" t="s">
        <v>237</v>
      </c>
      <c r="AU17" s="102" t="s">
        <v>237</v>
      </c>
      <c r="AV17" s="101" t="s">
        <v>237</v>
      </c>
      <c r="AW17" s="102" t="s">
        <v>237</v>
      </c>
      <c r="AX17" s="102" t="s">
        <v>237</v>
      </c>
      <c r="AY17" s="101">
        <v>20.6</v>
      </c>
      <c r="AZ17" s="102">
        <v>17.899999999999999</v>
      </c>
      <c r="BA17" s="102" t="s">
        <v>237</v>
      </c>
      <c r="BB17" s="101">
        <v>12.2</v>
      </c>
      <c r="BC17" s="102">
        <v>14.2</v>
      </c>
      <c r="BD17" s="102" t="s">
        <v>237</v>
      </c>
      <c r="BE17" s="101">
        <v>10.6</v>
      </c>
      <c r="BF17" s="102">
        <v>8.3000000000000007</v>
      </c>
      <c r="BG17" s="102" t="s">
        <v>237</v>
      </c>
      <c r="BH17" s="101" t="s">
        <v>237</v>
      </c>
      <c r="BI17" s="102">
        <v>13.6</v>
      </c>
      <c r="BJ17" s="102" t="s">
        <v>237</v>
      </c>
      <c r="BK17" s="101">
        <v>27.4</v>
      </c>
      <c r="BL17" s="102">
        <v>23.6</v>
      </c>
      <c r="BM17" s="102" t="s">
        <v>237</v>
      </c>
      <c r="BN17" s="101">
        <v>11.2</v>
      </c>
      <c r="BO17" s="102">
        <v>9.4</v>
      </c>
      <c r="BP17" s="102" t="s">
        <v>237</v>
      </c>
      <c r="BQ17" s="101">
        <v>10.7</v>
      </c>
      <c r="BR17" s="102">
        <v>7.4</v>
      </c>
      <c r="BS17" s="102" t="s">
        <v>237</v>
      </c>
      <c r="BT17" s="101">
        <v>9</v>
      </c>
      <c r="BU17" s="102">
        <v>9.9</v>
      </c>
      <c r="BV17" s="102" t="s">
        <v>237</v>
      </c>
      <c r="BW17" s="101">
        <v>6.5</v>
      </c>
      <c r="BX17" s="102">
        <v>8.1</v>
      </c>
      <c r="BY17" s="102" t="s">
        <v>237</v>
      </c>
      <c r="BZ17" s="101">
        <v>9</v>
      </c>
      <c r="CA17" s="102">
        <v>43.7</v>
      </c>
      <c r="CB17" s="102" t="s">
        <v>237</v>
      </c>
      <c r="CC17" s="101">
        <v>13.1</v>
      </c>
      <c r="CD17" s="102">
        <v>9.6999999999999993</v>
      </c>
      <c r="CE17" s="102" t="s">
        <v>237</v>
      </c>
      <c r="CF17" s="101">
        <v>13.1</v>
      </c>
      <c r="CG17" s="102">
        <v>12</v>
      </c>
      <c r="CH17" s="102" t="s">
        <v>237</v>
      </c>
      <c r="CI17" s="101">
        <v>8.5</v>
      </c>
      <c r="CJ17" s="102">
        <v>10.199999999999999</v>
      </c>
      <c r="CK17" s="102" t="s">
        <v>237</v>
      </c>
      <c r="CL17" s="101">
        <v>7.8</v>
      </c>
      <c r="CM17" s="102">
        <v>7.3</v>
      </c>
      <c r="CN17" s="102" t="s">
        <v>237</v>
      </c>
      <c r="CO17" s="101" t="s">
        <v>237</v>
      </c>
      <c r="CP17" s="102">
        <v>11.1</v>
      </c>
      <c r="CQ17" s="102" t="s">
        <v>237</v>
      </c>
      <c r="CR17" s="101">
        <v>12.9</v>
      </c>
      <c r="CS17" s="102" t="s">
        <v>237</v>
      </c>
      <c r="CT17" s="102" t="s">
        <v>237</v>
      </c>
      <c r="CU17" s="101">
        <v>25</v>
      </c>
      <c r="CV17" s="102" t="s">
        <v>237</v>
      </c>
      <c r="CW17" s="102" t="s">
        <v>237</v>
      </c>
    </row>
    <row r="18" spans="1:101" x14ac:dyDescent="0.25">
      <c r="A18" s="16">
        <v>1130</v>
      </c>
      <c r="B18" s="17" t="s">
        <v>84</v>
      </c>
      <c r="C18" s="101">
        <v>82.1</v>
      </c>
      <c r="D18" s="102">
        <v>77.3</v>
      </c>
      <c r="E18" s="102" t="s">
        <v>237</v>
      </c>
      <c r="F18" s="101">
        <v>86</v>
      </c>
      <c r="G18" s="102">
        <v>89.9</v>
      </c>
      <c r="H18" s="102" t="s">
        <v>237</v>
      </c>
      <c r="I18" s="101">
        <v>96.3</v>
      </c>
      <c r="J18" s="102">
        <v>94.4</v>
      </c>
      <c r="K18" s="102" t="s">
        <v>237</v>
      </c>
      <c r="L18" s="101">
        <v>84.1</v>
      </c>
      <c r="M18" s="102" t="s">
        <v>237</v>
      </c>
      <c r="N18" s="102" t="s">
        <v>237</v>
      </c>
      <c r="O18" s="101">
        <v>80.900000000000006</v>
      </c>
      <c r="P18" s="102">
        <v>80.099999999999994</v>
      </c>
      <c r="Q18" s="102" t="s">
        <v>237</v>
      </c>
      <c r="R18" s="101">
        <v>93.9</v>
      </c>
      <c r="S18" s="102">
        <v>85</v>
      </c>
      <c r="T18" s="102" t="s">
        <v>237</v>
      </c>
      <c r="U18" s="101">
        <v>93.1</v>
      </c>
      <c r="V18" s="102">
        <v>88.6</v>
      </c>
      <c r="W18" s="102" t="s">
        <v>237</v>
      </c>
      <c r="X18" s="101">
        <v>90.5</v>
      </c>
      <c r="Y18" s="102">
        <v>82.6</v>
      </c>
      <c r="Z18" s="102" t="s">
        <v>237</v>
      </c>
      <c r="AA18" s="101">
        <v>86.1</v>
      </c>
      <c r="AB18" s="102" t="s">
        <v>237</v>
      </c>
      <c r="AC18" s="102" t="s">
        <v>237</v>
      </c>
      <c r="AD18" s="101" t="s">
        <v>237</v>
      </c>
      <c r="AE18" s="102">
        <v>82.3</v>
      </c>
      <c r="AF18" s="102" t="s">
        <v>237</v>
      </c>
      <c r="AG18" s="101" t="s">
        <v>237</v>
      </c>
      <c r="AH18" s="102" t="s">
        <v>237</v>
      </c>
      <c r="AI18" s="102" t="s">
        <v>237</v>
      </c>
      <c r="AJ18" s="101">
        <v>88</v>
      </c>
      <c r="AK18" s="102">
        <v>76</v>
      </c>
      <c r="AL18" s="102" t="s">
        <v>237</v>
      </c>
      <c r="AM18" s="101">
        <v>84.3</v>
      </c>
      <c r="AN18" s="102">
        <v>71.8</v>
      </c>
      <c r="AO18" s="102" t="s">
        <v>237</v>
      </c>
      <c r="AP18" s="101" t="s">
        <v>237</v>
      </c>
      <c r="AQ18" s="102">
        <v>89.5</v>
      </c>
      <c r="AR18" s="102" t="s">
        <v>237</v>
      </c>
      <c r="AS18" s="101" t="s">
        <v>237</v>
      </c>
      <c r="AT18" s="102" t="s">
        <v>237</v>
      </c>
      <c r="AU18" s="102" t="s">
        <v>237</v>
      </c>
      <c r="AV18" s="101" t="s">
        <v>237</v>
      </c>
      <c r="AW18" s="102" t="s">
        <v>237</v>
      </c>
      <c r="AX18" s="102" t="s">
        <v>237</v>
      </c>
      <c r="AY18" s="101">
        <v>72.7</v>
      </c>
      <c r="AZ18" s="102">
        <v>73.400000000000006</v>
      </c>
      <c r="BA18" s="102" t="s">
        <v>237</v>
      </c>
      <c r="BB18" s="101">
        <v>85.5</v>
      </c>
      <c r="BC18" s="102">
        <v>78.900000000000006</v>
      </c>
      <c r="BD18" s="102" t="s">
        <v>237</v>
      </c>
      <c r="BE18" s="101">
        <v>89.3</v>
      </c>
      <c r="BF18" s="102">
        <v>86.9</v>
      </c>
      <c r="BG18" s="102" t="s">
        <v>237</v>
      </c>
      <c r="BH18" s="101" t="s">
        <v>237</v>
      </c>
      <c r="BI18" s="102">
        <v>79.099999999999994</v>
      </c>
      <c r="BJ18" s="102" t="s">
        <v>237</v>
      </c>
      <c r="BK18" s="101">
        <v>71</v>
      </c>
      <c r="BL18" s="102">
        <v>99.3</v>
      </c>
      <c r="BM18" s="102" t="s">
        <v>237</v>
      </c>
      <c r="BN18" s="101">
        <v>85.8</v>
      </c>
      <c r="BO18" s="102">
        <v>89.4</v>
      </c>
      <c r="BP18" s="102" t="s">
        <v>237</v>
      </c>
      <c r="BQ18" s="101">
        <v>93</v>
      </c>
      <c r="BR18" s="102">
        <v>98.9</v>
      </c>
      <c r="BS18" s="102" t="s">
        <v>237</v>
      </c>
      <c r="BT18" s="101">
        <v>88.8</v>
      </c>
      <c r="BU18" s="102">
        <v>85.1</v>
      </c>
      <c r="BV18" s="102" t="s">
        <v>237</v>
      </c>
      <c r="BW18" s="101">
        <v>84</v>
      </c>
      <c r="BX18" s="102">
        <v>84</v>
      </c>
      <c r="BY18" s="102" t="s">
        <v>237</v>
      </c>
      <c r="BZ18" s="101">
        <v>82.9</v>
      </c>
      <c r="CA18" s="102">
        <v>82.1</v>
      </c>
      <c r="CB18" s="102" t="s">
        <v>237</v>
      </c>
      <c r="CC18" s="101">
        <v>92</v>
      </c>
      <c r="CD18" s="102">
        <v>90.7</v>
      </c>
      <c r="CE18" s="102" t="s">
        <v>237</v>
      </c>
      <c r="CF18" s="101">
        <v>70.8</v>
      </c>
      <c r="CG18" s="102">
        <v>72.400000000000006</v>
      </c>
      <c r="CH18" s="102" t="s">
        <v>237</v>
      </c>
      <c r="CI18" s="101">
        <v>73.099999999999994</v>
      </c>
      <c r="CJ18" s="102">
        <v>84.1</v>
      </c>
      <c r="CK18" s="102" t="s">
        <v>237</v>
      </c>
      <c r="CL18" s="101">
        <v>88.3</v>
      </c>
      <c r="CM18" s="102">
        <v>87.9</v>
      </c>
      <c r="CN18" s="102" t="s">
        <v>237</v>
      </c>
      <c r="CO18" s="101" t="s">
        <v>237</v>
      </c>
      <c r="CP18" s="102">
        <v>82.2</v>
      </c>
      <c r="CQ18" s="102" t="s">
        <v>237</v>
      </c>
      <c r="CR18" s="101">
        <v>72.7</v>
      </c>
      <c r="CS18" s="102" t="s">
        <v>237</v>
      </c>
      <c r="CT18" s="102" t="s">
        <v>237</v>
      </c>
      <c r="CU18" s="101">
        <v>80</v>
      </c>
      <c r="CV18" s="102">
        <v>83.9</v>
      </c>
      <c r="CW18" s="102" t="s">
        <v>237</v>
      </c>
    </row>
    <row r="19" spans="1:101" x14ac:dyDescent="0.25">
      <c r="A19" s="23" t="s">
        <v>17</v>
      </c>
      <c r="B19" s="24"/>
      <c r="C19" s="105" t="s">
        <v>237</v>
      </c>
      <c r="D19" s="106" t="s">
        <v>237</v>
      </c>
      <c r="E19" s="106" t="s">
        <v>237</v>
      </c>
      <c r="F19" s="107" t="s">
        <v>237</v>
      </c>
      <c r="G19" s="108" t="s">
        <v>237</v>
      </c>
      <c r="H19" s="106" t="s">
        <v>237</v>
      </c>
      <c r="I19" s="105" t="s">
        <v>237</v>
      </c>
      <c r="J19" s="109" t="s">
        <v>237</v>
      </c>
      <c r="K19" s="108" t="s">
        <v>237</v>
      </c>
      <c r="L19" s="105" t="s">
        <v>237</v>
      </c>
      <c r="M19" s="106" t="s">
        <v>237</v>
      </c>
      <c r="N19" s="109" t="s">
        <v>237</v>
      </c>
      <c r="O19" s="110" t="s">
        <v>237</v>
      </c>
      <c r="P19" s="106" t="s">
        <v>237</v>
      </c>
      <c r="Q19" s="106" t="s">
        <v>237</v>
      </c>
      <c r="R19" s="107" t="s">
        <v>237</v>
      </c>
      <c r="S19" s="108" t="s">
        <v>237</v>
      </c>
      <c r="T19" s="106" t="s">
        <v>237</v>
      </c>
      <c r="U19" s="105" t="s">
        <v>237</v>
      </c>
      <c r="V19" s="109" t="s">
        <v>237</v>
      </c>
      <c r="W19" s="108" t="s">
        <v>237</v>
      </c>
      <c r="X19" s="105" t="s">
        <v>237</v>
      </c>
      <c r="Y19" s="106" t="s">
        <v>237</v>
      </c>
      <c r="Z19" s="109" t="s">
        <v>237</v>
      </c>
      <c r="AA19" s="110" t="s">
        <v>237</v>
      </c>
      <c r="AB19" s="106" t="s">
        <v>237</v>
      </c>
      <c r="AC19" s="106" t="s">
        <v>237</v>
      </c>
      <c r="AD19" s="107" t="s">
        <v>237</v>
      </c>
      <c r="AE19" s="108" t="s">
        <v>237</v>
      </c>
      <c r="AF19" s="106" t="s">
        <v>237</v>
      </c>
      <c r="AG19" s="105" t="s">
        <v>237</v>
      </c>
      <c r="AH19" s="109" t="s">
        <v>237</v>
      </c>
      <c r="AI19" s="108" t="s">
        <v>237</v>
      </c>
      <c r="AJ19" s="105" t="s">
        <v>237</v>
      </c>
      <c r="AK19" s="106" t="s">
        <v>237</v>
      </c>
      <c r="AL19" s="109" t="s">
        <v>237</v>
      </c>
      <c r="AM19" s="110" t="s">
        <v>237</v>
      </c>
      <c r="AN19" s="106" t="s">
        <v>237</v>
      </c>
      <c r="AO19" s="106" t="s">
        <v>237</v>
      </c>
      <c r="AP19" s="107" t="s">
        <v>237</v>
      </c>
      <c r="AQ19" s="108" t="s">
        <v>237</v>
      </c>
      <c r="AR19" s="106" t="s">
        <v>237</v>
      </c>
      <c r="AS19" s="105" t="s">
        <v>237</v>
      </c>
      <c r="AT19" s="109" t="s">
        <v>237</v>
      </c>
      <c r="AU19" s="108" t="s">
        <v>237</v>
      </c>
      <c r="AV19" s="105" t="s">
        <v>237</v>
      </c>
      <c r="AW19" s="106" t="s">
        <v>237</v>
      </c>
      <c r="AX19" s="109" t="s">
        <v>237</v>
      </c>
      <c r="AY19" s="110" t="s">
        <v>237</v>
      </c>
      <c r="AZ19" s="106" t="s">
        <v>237</v>
      </c>
      <c r="BA19" s="106" t="s">
        <v>237</v>
      </c>
      <c r="BB19" s="107" t="s">
        <v>237</v>
      </c>
      <c r="BC19" s="108" t="s">
        <v>237</v>
      </c>
      <c r="BD19" s="106" t="s">
        <v>237</v>
      </c>
      <c r="BE19" s="105" t="s">
        <v>237</v>
      </c>
      <c r="BF19" s="109" t="s">
        <v>237</v>
      </c>
      <c r="BG19" s="108" t="s">
        <v>237</v>
      </c>
      <c r="BH19" s="105" t="s">
        <v>237</v>
      </c>
      <c r="BI19" s="106" t="s">
        <v>237</v>
      </c>
      <c r="BJ19" s="109" t="s">
        <v>237</v>
      </c>
      <c r="BK19" s="110" t="s">
        <v>237</v>
      </c>
      <c r="BL19" s="106" t="s">
        <v>237</v>
      </c>
      <c r="BM19" s="106" t="s">
        <v>237</v>
      </c>
      <c r="BN19" s="107" t="s">
        <v>237</v>
      </c>
      <c r="BO19" s="108" t="s">
        <v>237</v>
      </c>
      <c r="BP19" s="106" t="s">
        <v>237</v>
      </c>
      <c r="BQ19" s="107" t="s">
        <v>237</v>
      </c>
      <c r="BR19" s="108" t="s">
        <v>237</v>
      </c>
      <c r="BS19" s="106" t="s">
        <v>237</v>
      </c>
      <c r="BT19" s="105" t="s">
        <v>237</v>
      </c>
      <c r="BU19" s="109" t="s">
        <v>237</v>
      </c>
      <c r="BV19" s="108" t="s">
        <v>237</v>
      </c>
      <c r="BW19" s="105" t="s">
        <v>237</v>
      </c>
      <c r="BX19" s="106" t="s">
        <v>237</v>
      </c>
      <c r="BY19" s="109" t="s">
        <v>237</v>
      </c>
      <c r="BZ19" s="110" t="s">
        <v>237</v>
      </c>
      <c r="CA19" s="106" t="s">
        <v>237</v>
      </c>
      <c r="CB19" s="106" t="s">
        <v>237</v>
      </c>
      <c r="CC19" s="107" t="s">
        <v>237</v>
      </c>
      <c r="CD19" s="108" t="s">
        <v>237</v>
      </c>
      <c r="CE19" s="106" t="s">
        <v>237</v>
      </c>
      <c r="CF19" s="105" t="s">
        <v>237</v>
      </c>
      <c r="CG19" s="109" t="s">
        <v>237</v>
      </c>
      <c r="CH19" s="108" t="s">
        <v>237</v>
      </c>
      <c r="CI19" s="105" t="s">
        <v>237</v>
      </c>
      <c r="CJ19" s="106" t="s">
        <v>237</v>
      </c>
      <c r="CK19" s="109" t="s">
        <v>237</v>
      </c>
      <c r="CL19" s="110" t="s">
        <v>237</v>
      </c>
      <c r="CM19" s="106" t="s">
        <v>237</v>
      </c>
      <c r="CN19" s="106" t="s">
        <v>237</v>
      </c>
      <c r="CO19" s="107" t="s">
        <v>237</v>
      </c>
      <c r="CP19" s="108" t="s">
        <v>237</v>
      </c>
      <c r="CQ19" s="106" t="s">
        <v>237</v>
      </c>
      <c r="CR19" s="105" t="s">
        <v>237</v>
      </c>
      <c r="CS19" s="109" t="s">
        <v>237</v>
      </c>
      <c r="CT19" s="108" t="s">
        <v>237</v>
      </c>
      <c r="CU19" s="105" t="s">
        <v>237</v>
      </c>
      <c r="CV19" s="106" t="s">
        <v>237</v>
      </c>
      <c r="CW19" s="109" t="s">
        <v>237</v>
      </c>
    </row>
    <row r="20" spans="1:101" x14ac:dyDescent="0.25">
      <c r="A20" s="16">
        <v>2010</v>
      </c>
      <c r="B20" s="17" t="s">
        <v>85</v>
      </c>
      <c r="C20" s="101">
        <v>0.97</v>
      </c>
      <c r="D20" s="102">
        <v>1.04</v>
      </c>
      <c r="E20" s="102" t="s">
        <v>237</v>
      </c>
      <c r="F20" s="101" t="s">
        <v>237</v>
      </c>
      <c r="G20" s="102" t="s">
        <v>237</v>
      </c>
      <c r="H20" s="102" t="s">
        <v>237</v>
      </c>
      <c r="I20" s="101">
        <v>0.57999999999999996</v>
      </c>
      <c r="J20" s="102">
        <v>0.56000000000000005</v>
      </c>
      <c r="K20" s="102" t="s">
        <v>237</v>
      </c>
      <c r="L20" s="101" t="s">
        <v>237</v>
      </c>
      <c r="M20" s="102" t="s">
        <v>237</v>
      </c>
      <c r="N20" s="102" t="s">
        <v>237</v>
      </c>
      <c r="O20" s="101">
        <v>0.34</v>
      </c>
      <c r="P20" s="102">
        <v>0.34</v>
      </c>
      <c r="Q20" s="102" t="s">
        <v>237</v>
      </c>
      <c r="R20" s="101">
        <v>0.87</v>
      </c>
      <c r="S20" s="102">
        <v>0.8</v>
      </c>
      <c r="T20" s="102" t="s">
        <v>237</v>
      </c>
      <c r="U20" s="101" t="s">
        <v>237</v>
      </c>
      <c r="V20" s="102" t="s">
        <v>237</v>
      </c>
      <c r="W20" s="102" t="s">
        <v>237</v>
      </c>
      <c r="X20" s="101">
        <v>0.57999999999999996</v>
      </c>
      <c r="Y20" s="102">
        <v>0.83</v>
      </c>
      <c r="Z20" s="102" t="s">
        <v>237</v>
      </c>
      <c r="AA20" s="101">
        <v>1.0900000000000001</v>
      </c>
      <c r="AB20" s="102">
        <v>1.32</v>
      </c>
      <c r="AC20" s="102" t="s">
        <v>237</v>
      </c>
      <c r="AD20" s="101" t="s">
        <v>237</v>
      </c>
      <c r="AE20" s="102" t="s">
        <v>237</v>
      </c>
      <c r="AF20" s="102" t="s">
        <v>237</v>
      </c>
      <c r="AG20" s="101" t="s">
        <v>237</v>
      </c>
      <c r="AH20" s="102" t="s">
        <v>237</v>
      </c>
      <c r="AI20" s="102" t="s">
        <v>237</v>
      </c>
      <c r="AJ20" s="101">
        <v>0.57999999999999996</v>
      </c>
      <c r="AK20" s="102">
        <v>0.61</v>
      </c>
      <c r="AL20" s="102" t="s">
        <v>237</v>
      </c>
      <c r="AM20" s="101" t="s">
        <v>237</v>
      </c>
      <c r="AN20" s="102" t="s">
        <v>237</v>
      </c>
      <c r="AO20" s="102" t="s">
        <v>237</v>
      </c>
      <c r="AP20" s="101">
        <v>0.4</v>
      </c>
      <c r="AQ20" s="102">
        <v>0.32</v>
      </c>
      <c r="AR20" s="102" t="s">
        <v>237</v>
      </c>
      <c r="AS20" s="101" t="s">
        <v>237</v>
      </c>
      <c r="AT20" s="102" t="s">
        <v>237</v>
      </c>
      <c r="AU20" s="102" t="s">
        <v>237</v>
      </c>
      <c r="AV20" s="101">
        <v>0.35</v>
      </c>
      <c r="AW20" s="102" t="s">
        <v>237</v>
      </c>
      <c r="AX20" s="102" t="s">
        <v>237</v>
      </c>
      <c r="AY20" s="101" t="s">
        <v>237</v>
      </c>
      <c r="AZ20" s="102" t="s">
        <v>237</v>
      </c>
      <c r="BA20" s="102" t="s">
        <v>237</v>
      </c>
      <c r="BB20" s="101">
        <v>0.42</v>
      </c>
      <c r="BC20" s="102">
        <v>0.43</v>
      </c>
      <c r="BD20" s="102" t="s">
        <v>237</v>
      </c>
      <c r="BE20" s="101">
        <v>0.27</v>
      </c>
      <c r="BF20" s="102">
        <v>0.34</v>
      </c>
      <c r="BG20" s="102" t="s">
        <v>237</v>
      </c>
      <c r="BH20" s="101">
        <v>0.54</v>
      </c>
      <c r="BI20" s="102">
        <v>0.59</v>
      </c>
      <c r="BJ20" s="102" t="s">
        <v>237</v>
      </c>
      <c r="BK20" s="101">
        <v>0.38</v>
      </c>
      <c r="BL20" s="102">
        <v>0.47</v>
      </c>
      <c r="BM20" s="102" t="s">
        <v>237</v>
      </c>
      <c r="BN20" s="101">
        <v>0.77</v>
      </c>
      <c r="BO20" s="102">
        <v>0.84</v>
      </c>
      <c r="BP20" s="102" t="s">
        <v>237</v>
      </c>
      <c r="BQ20" s="101" t="s">
        <v>237</v>
      </c>
      <c r="BR20" s="102" t="s">
        <v>237</v>
      </c>
      <c r="BS20" s="102" t="s">
        <v>237</v>
      </c>
      <c r="BT20" s="101">
        <v>0.56999999999999995</v>
      </c>
      <c r="BU20" s="102">
        <v>0.55000000000000004</v>
      </c>
      <c r="BV20" s="102" t="s">
        <v>237</v>
      </c>
      <c r="BW20" s="101" t="s">
        <v>237</v>
      </c>
      <c r="BX20" s="102" t="s">
        <v>237</v>
      </c>
      <c r="BY20" s="102" t="s">
        <v>237</v>
      </c>
      <c r="BZ20" s="101" t="s">
        <v>237</v>
      </c>
      <c r="CA20" s="102" t="s">
        <v>237</v>
      </c>
      <c r="CB20" s="102" t="s">
        <v>237</v>
      </c>
      <c r="CC20" s="101">
        <v>0.69</v>
      </c>
      <c r="CD20" s="102">
        <v>0.77</v>
      </c>
      <c r="CE20" s="102" t="s">
        <v>237</v>
      </c>
      <c r="CF20" s="101" t="s">
        <v>237</v>
      </c>
      <c r="CG20" s="102" t="s">
        <v>237</v>
      </c>
      <c r="CH20" s="102" t="s">
        <v>237</v>
      </c>
      <c r="CI20" s="101" t="s">
        <v>237</v>
      </c>
      <c r="CJ20" s="102" t="s">
        <v>237</v>
      </c>
      <c r="CK20" s="102" t="s">
        <v>237</v>
      </c>
      <c r="CL20" s="101">
        <v>0.84</v>
      </c>
      <c r="CM20" s="102">
        <v>0.94</v>
      </c>
      <c r="CN20" s="102" t="s">
        <v>237</v>
      </c>
      <c r="CO20" s="101">
        <v>0.66</v>
      </c>
      <c r="CP20" s="102">
        <v>0.63</v>
      </c>
      <c r="CQ20" s="102" t="s">
        <v>237</v>
      </c>
      <c r="CR20" s="101">
        <v>0.31</v>
      </c>
      <c r="CS20" s="102">
        <v>0.4</v>
      </c>
      <c r="CT20" s="102" t="s">
        <v>237</v>
      </c>
      <c r="CU20" s="101" t="s">
        <v>237</v>
      </c>
      <c r="CV20" s="102" t="s">
        <v>237</v>
      </c>
      <c r="CW20" s="102" t="s">
        <v>237</v>
      </c>
    </row>
    <row r="21" spans="1:101" x14ac:dyDescent="0.25">
      <c r="A21" s="16">
        <v>2020</v>
      </c>
      <c r="B21" s="17" t="s">
        <v>86</v>
      </c>
      <c r="C21" s="101" t="s">
        <v>237</v>
      </c>
      <c r="D21" s="102" t="s">
        <v>237</v>
      </c>
      <c r="E21" s="102" t="s">
        <v>237</v>
      </c>
      <c r="F21" s="101" t="s">
        <v>237</v>
      </c>
      <c r="G21" s="102" t="s">
        <v>237</v>
      </c>
      <c r="H21" s="102" t="s">
        <v>237</v>
      </c>
      <c r="I21" s="101">
        <v>2101</v>
      </c>
      <c r="J21" s="102">
        <v>3048</v>
      </c>
      <c r="K21" s="102" t="s">
        <v>237</v>
      </c>
      <c r="L21" s="101" t="s">
        <v>237</v>
      </c>
      <c r="M21" s="102" t="s">
        <v>237</v>
      </c>
      <c r="N21" s="102" t="s">
        <v>237</v>
      </c>
      <c r="O21" s="101">
        <v>13165</v>
      </c>
      <c r="P21" s="102">
        <v>15613</v>
      </c>
      <c r="Q21" s="102" t="s">
        <v>237</v>
      </c>
      <c r="R21" s="101">
        <v>4728</v>
      </c>
      <c r="S21" s="102">
        <v>5164</v>
      </c>
      <c r="T21" s="102" t="s">
        <v>237</v>
      </c>
      <c r="U21" s="101" t="s">
        <v>237</v>
      </c>
      <c r="V21" s="102" t="s">
        <v>237</v>
      </c>
      <c r="W21" s="102" t="s">
        <v>237</v>
      </c>
      <c r="X21" s="101">
        <v>4442</v>
      </c>
      <c r="Y21" s="102">
        <v>6605</v>
      </c>
      <c r="Z21" s="102" t="s">
        <v>237</v>
      </c>
      <c r="AA21" s="101">
        <v>7548</v>
      </c>
      <c r="AB21" s="102">
        <v>8702</v>
      </c>
      <c r="AC21" s="102" t="s">
        <v>237</v>
      </c>
      <c r="AD21" s="101">
        <v>12735</v>
      </c>
      <c r="AE21" s="102">
        <v>14813</v>
      </c>
      <c r="AF21" s="102" t="s">
        <v>237</v>
      </c>
      <c r="AG21" s="101" t="s">
        <v>237</v>
      </c>
      <c r="AH21" s="102" t="s">
        <v>237</v>
      </c>
      <c r="AI21" s="102" t="s">
        <v>237</v>
      </c>
      <c r="AJ21" s="101">
        <v>6457</v>
      </c>
      <c r="AK21" s="102">
        <v>7847</v>
      </c>
      <c r="AL21" s="102" t="s">
        <v>237</v>
      </c>
      <c r="AM21" s="101" t="s">
        <v>237</v>
      </c>
      <c r="AN21" s="102" t="s">
        <v>237</v>
      </c>
      <c r="AO21" s="102" t="s">
        <v>237</v>
      </c>
      <c r="AP21" s="101">
        <v>3771</v>
      </c>
      <c r="AQ21" s="102">
        <v>3383</v>
      </c>
      <c r="AR21" s="102" t="s">
        <v>237</v>
      </c>
      <c r="AS21" s="101" t="s">
        <v>237</v>
      </c>
      <c r="AT21" s="102" t="s">
        <v>237</v>
      </c>
      <c r="AU21" s="102" t="s">
        <v>237</v>
      </c>
      <c r="AV21" s="101">
        <v>5339</v>
      </c>
      <c r="AW21" s="102">
        <v>10896</v>
      </c>
      <c r="AX21" s="102" t="s">
        <v>237</v>
      </c>
      <c r="AY21" s="101" t="s">
        <v>237</v>
      </c>
      <c r="AZ21" s="102" t="s">
        <v>237</v>
      </c>
      <c r="BA21" s="102" t="s">
        <v>237</v>
      </c>
      <c r="BB21" s="101">
        <v>3103</v>
      </c>
      <c r="BC21" s="102">
        <v>3512</v>
      </c>
      <c r="BD21" s="102" t="s">
        <v>237</v>
      </c>
      <c r="BE21" s="101">
        <v>2957</v>
      </c>
      <c r="BF21" s="102">
        <v>3635</v>
      </c>
      <c r="BG21" s="102" t="s">
        <v>237</v>
      </c>
      <c r="BH21" s="101">
        <v>15854</v>
      </c>
      <c r="BI21" s="102">
        <v>15614</v>
      </c>
      <c r="BJ21" s="102" t="s">
        <v>237</v>
      </c>
      <c r="BK21" s="101">
        <v>5481</v>
      </c>
      <c r="BL21" s="102" t="s">
        <v>237</v>
      </c>
      <c r="BM21" s="102" t="s">
        <v>237</v>
      </c>
      <c r="BN21" s="101">
        <v>8552</v>
      </c>
      <c r="BO21" s="102">
        <v>9006</v>
      </c>
      <c r="BP21" s="102" t="s">
        <v>237</v>
      </c>
      <c r="BQ21" s="101" t="s">
        <v>237</v>
      </c>
      <c r="BR21" s="102" t="s">
        <v>237</v>
      </c>
      <c r="BS21" s="102" t="s">
        <v>237</v>
      </c>
      <c r="BT21" s="101">
        <v>3046</v>
      </c>
      <c r="BU21" s="102">
        <v>3971</v>
      </c>
      <c r="BV21" s="102" t="s">
        <v>237</v>
      </c>
      <c r="BW21" s="101" t="s">
        <v>237</v>
      </c>
      <c r="BX21" s="102" t="s">
        <v>237</v>
      </c>
      <c r="BY21" s="102" t="s">
        <v>237</v>
      </c>
      <c r="BZ21" s="101" t="s">
        <v>237</v>
      </c>
      <c r="CA21" s="102" t="s">
        <v>237</v>
      </c>
      <c r="CB21" s="102" t="s">
        <v>237</v>
      </c>
      <c r="CC21" s="101">
        <v>2718</v>
      </c>
      <c r="CD21" s="102">
        <v>4210</v>
      </c>
      <c r="CE21" s="102" t="s">
        <v>237</v>
      </c>
      <c r="CF21" s="101" t="s">
        <v>237</v>
      </c>
      <c r="CG21" s="102" t="s">
        <v>237</v>
      </c>
      <c r="CH21" s="102" t="s">
        <v>237</v>
      </c>
      <c r="CI21" s="101" t="s">
        <v>237</v>
      </c>
      <c r="CJ21" s="102" t="s">
        <v>237</v>
      </c>
      <c r="CK21" s="102" t="s">
        <v>237</v>
      </c>
      <c r="CL21" s="101">
        <v>9154</v>
      </c>
      <c r="CM21" s="102">
        <v>10812</v>
      </c>
      <c r="CN21" s="102" t="s">
        <v>237</v>
      </c>
      <c r="CO21" s="101">
        <v>9090</v>
      </c>
      <c r="CP21" s="102">
        <v>8809</v>
      </c>
      <c r="CQ21" s="102" t="s">
        <v>237</v>
      </c>
      <c r="CR21" s="101">
        <v>1907</v>
      </c>
      <c r="CS21" s="102">
        <v>2104</v>
      </c>
      <c r="CT21" s="102" t="s">
        <v>237</v>
      </c>
      <c r="CU21" s="101" t="s">
        <v>237</v>
      </c>
      <c r="CV21" s="102" t="s">
        <v>237</v>
      </c>
      <c r="CW21" s="102" t="s">
        <v>237</v>
      </c>
    </row>
    <row r="22" spans="1:101" ht="24" x14ac:dyDescent="0.25">
      <c r="A22" s="16">
        <v>2030</v>
      </c>
      <c r="B22" s="17" t="s">
        <v>87</v>
      </c>
      <c r="C22" s="101">
        <v>0.8</v>
      </c>
      <c r="D22" s="102">
        <v>0.8</v>
      </c>
      <c r="E22" s="111" t="s">
        <v>237</v>
      </c>
      <c r="F22" s="101">
        <v>0.6</v>
      </c>
      <c r="G22" s="102">
        <v>0.9</v>
      </c>
      <c r="H22" s="102" t="s">
        <v>237</v>
      </c>
      <c r="I22" s="101">
        <v>0.7</v>
      </c>
      <c r="J22" s="102">
        <v>0.6</v>
      </c>
      <c r="K22" s="102" t="s">
        <v>237</v>
      </c>
      <c r="L22" s="101" t="s">
        <v>237</v>
      </c>
      <c r="M22" s="102">
        <v>0.4</v>
      </c>
      <c r="N22" s="102" t="s">
        <v>237</v>
      </c>
      <c r="O22" s="101">
        <v>0.8</v>
      </c>
      <c r="P22" s="102">
        <v>1.1000000000000001</v>
      </c>
      <c r="Q22" s="102" t="s">
        <v>237</v>
      </c>
      <c r="R22" s="101">
        <v>0.9</v>
      </c>
      <c r="S22" s="102">
        <v>0.6</v>
      </c>
      <c r="T22" s="102" t="s">
        <v>237</v>
      </c>
      <c r="U22" s="101">
        <v>1.7</v>
      </c>
      <c r="V22" s="102" t="s">
        <v>237</v>
      </c>
      <c r="W22" s="102" t="s">
        <v>237</v>
      </c>
      <c r="X22" s="101">
        <v>1.1000000000000001</v>
      </c>
      <c r="Y22" s="102">
        <v>0.5</v>
      </c>
      <c r="Z22" s="102" t="s">
        <v>237</v>
      </c>
      <c r="AA22" s="101">
        <v>0.8</v>
      </c>
      <c r="AB22" s="102">
        <v>0.8</v>
      </c>
      <c r="AC22" s="102" t="s">
        <v>237</v>
      </c>
      <c r="AD22" s="101">
        <v>1.4</v>
      </c>
      <c r="AE22" s="102">
        <v>1.6</v>
      </c>
      <c r="AF22" s="102" t="s">
        <v>237</v>
      </c>
      <c r="AG22" s="101" t="s">
        <v>237</v>
      </c>
      <c r="AH22" s="102" t="s">
        <v>237</v>
      </c>
      <c r="AI22" s="102" t="s">
        <v>237</v>
      </c>
      <c r="AJ22" s="101">
        <v>0.6</v>
      </c>
      <c r="AK22" s="102">
        <v>0.8</v>
      </c>
      <c r="AL22" s="102" t="s">
        <v>237</v>
      </c>
      <c r="AM22" s="101">
        <v>0.3</v>
      </c>
      <c r="AN22" s="102" t="s">
        <v>237</v>
      </c>
      <c r="AO22" s="102" t="s">
        <v>237</v>
      </c>
      <c r="AP22" s="101">
        <v>1.3</v>
      </c>
      <c r="AQ22" s="102">
        <v>1.3</v>
      </c>
      <c r="AR22" s="102" t="s">
        <v>237</v>
      </c>
      <c r="AS22" s="101" t="s">
        <v>237</v>
      </c>
      <c r="AT22" s="102" t="s">
        <v>237</v>
      </c>
      <c r="AU22" s="102" t="s">
        <v>237</v>
      </c>
      <c r="AV22" s="101">
        <v>1.5</v>
      </c>
      <c r="AW22" s="102" t="s">
        <v>237</v>
      </c>
      <c r="AX22" s="102" t="s">
        <v>237</v>
      </c>
      <c r="AY22" s="101">
        <v>0.6</v>
      </c>
      <c r="AZ22" s="102">
        <v>0.4</v>
      </c>
      <c r="BA22" s="102" t="s">
        <v>237</v>
      </c>
      <c r="BB22" s="101">
        <v>0.4</v>
      </c>
      <c r="BC22" s="102">
        <v>0.4</v>
      </c>
      <c r="BD22" s="102" t="s">
        <v>237</v>
      </c>
      <c r="BE22" s="101">
        <v>0.7</v>
      </c>
      <c r="BF22" s="102">
        <v>0.5</v>
      </c>
      <c r="BG22" s="102" t="s">
        <v>237</v>
      </c>
      <c r="BH22" s="101">
        <v>0.8</v>
      </c>
      <c r="BI22" s="102">
        <v>0.6</v>
      </c>
      <c r="BJ22" s="102" t="s">
        <v>237</v>
      </c>
      <c r="BK22" s="101">
        <v>1</v>
      </c>
      <c r="BL22" s="102">
        <v>1.4</v>
      </c>
      <c r="BM22" s="102" t="s">
        <v>237</v>
      </c>
      <c r="BN22" s="101">
        <v>1</v>
      </c>
      <c r="BO22" s="102">
        <v>1.2</v>
      </c>
      <c r="BP22" s="102" t="s">
        <v>237</v>
      </c>
      <c r="BQ22" s="101" t="s">
        <v>237</v>
      </c>
      <c r="BR22" s="102" t="s">
        <v>237</v>
      </c>
      <c r="BS22" s="102" t="s">
        <v>237</v>
      </c>
      <c r="BT22" s="101">
        <v>0.7</v>
      </c>
      <c r="BU22" s="102">
        <v>0.5</v>
      </c>
      <c r="BV22" s="102" t="s">
        <v>237</v>
      </c>
      <c r="BW22" s="101">
        <v>0.5</v>
      </c>
      <c r="BX22" s="102">
        <v>0.7</v>
      </c>
      <c r="BY22" s="102" t="s">
        <v>237</v>
      </c>
      <c r="BZ22" s="101">
        <v>0.7</v>
      </c>
      <c r="CA22" s="102">
        <v>0.4</v>
      </c>
      <c r="CB22" s="102" t="s">
        <v>237</v>
      </c>
      <c r="CC22" s="101">
        <v>0.8</v>
      </c>
      <c r="CD22" s="102">
        <v>0.9</v>
      </c>
      <c r="CE22" s="102" t="s">
        <v>237</v>
      </c>
      <c r="CF22" s="101">
        <v>1</v>
      </c>
      <c r="CG22" s="102">
        <v>0.6</v>
      </c>
      <c r="CH22" s="102" t="s">
        <v>237</v>
      </c>
      <c r="CI22" s="101">
        <v>0.6</v>
      </c>
      <c r="CJ22" s="102">
        <v>0.8</v>
      </c>
      <c r="CK22" s="102" t="s">
        <v>237</v>
      </c>
      <c r="CL22" s="101">
        <v>0.9</v>
      </c>
      <c r="CM22" s="102">
        <v>0</v>
      </c>
      <c r="CN22" s="102" t="s">
        <v>237</v>
      </c>
      <c r="CO22" s="101" t="s">
        <v>237</v>
      </c>
      <c r="CP22" s="102" t="s">
        <v>237</v>
      </c>
      <c r="CQ22" s="102" t="s">
        <v>237</v>
      </c>
      <c r="CR22" s="101" t="s">
        <v>237</v>
      </c>
      <c r="CS22" s="102" t="s">
        <v>237</v>
      </c>
      <c r="CT22" s="102" t="s">
        <v>237</v>
      </c>
      <c r="CU22" s="101" t="s">
        <v>237</v>
      </c>
      <c r="CV22" s="102">
        <v>0.7</v>
      </c>
      <c r="CW22" s="102" t="s">
        <v>237</v>
      </c>
    </row>
    <row r="23" spans="1:101" x14ac:dyDescent="0.25">
      <c r="A23" s="16">
        <v>2040</v>
      </c>
      <c r="B23" s="17" t="s">
        <v>88</v>
      </c>
      <c r="C23" s="101">
        <v>1.3</v>
      </c>
      <c r="D23" s="102">
        <v>1.2</v>
      </c>
      <c r="E23" s="102">
        <v>1.2</v>
      </c>
      <c r="F23" s="101">
        <v>1.3</v>
      </c>
      <c r="G23" s="102">
        <v>1.3</v>
      </c>
      <c r="H23" s="102">
        <v>1.3</v>
      </c>
      <c r="I23" s="101">
        <v>1.2</v>
      </c>
      <c r="J23" s="102">
        <v>1.4</v>
      </c>
      <c r="K23" s="102">
        <v>1.4</v>
      </c>
      <c r="L23" s="101">
        <v>1.2</v>
      </c>
      <c r="M23" s="102">
        <v>1.3</v>
      </c>
      <c r="N23" s="102">
        <v>1.3</v>
      </c>
      <c r="O23" s="101">
        <v>1.2</v>
      </c>
      <c r="P23" s="102">
        <v>1.1000000000000001</v>
      </c>
      <c r="Q23" s="102">
        <v>1.1000000000000001</v>
      </c>
      <c r="R23" s="101">
        <v>1.3</v>
      </c>
      <c r="S23" s="102">
        <v>1.3</v>
      </c>
      <c r="T23" s="102">
        <v>1.3</v>
      </c>
      <c r="U23" s="101">
        <v>0.9</v>
      </c>
      <c r="V23" s="102">
        <v>0.9</v>
      </c>
      <c r="W23" s="102" t="s">
        <v>237</v>
      </c>
      <c r="X23" s="101">
        <v>1.8</v>
      </c>
      <c r="Y23" s="102" t="s">
        <v>237</v>
      </c>
      <c r="Z23" s="102" t="s">
        <v>237</v>
      </c>
      <c r="AA23" s="101" t="s">
        <v>237</v>
      </c>
      <c r="AB23" s="102" t="s">
        <v>237</v>
      </c>
      <c r="AC23" s="102" t="s">
        <v>237</v>
      </c>
      <c r="AD23" s="101">
        <v>1.1000000000000001</v>
      </c>
      <c r="AE23" s="102">
        <v>1.2</v>
      </c>
      <c r="AF23" s="102">
        <v>1.3</v>
      </c>
      <c r="AG23" s="101" t="s">
        <v>237</v>
      </c>
      <c r="AH23" s="102" t="s">
        <v>237</v>
      </c>
      <c r="AI23" s="102" t="s">
        <v>237</v>
      </c>
      <c r="AJ23" s="101">
        <v>0.5</v>
      </c>
      <c r="AK23" s="102">
        <v>0.4</v>
      </c>
      <c r="AL23" s="102">
        <v>0.4</v>
      </c>
      <c r="AM23" s="101">
        <v>0.8</v>
      </c>
      <c r="AN23" s="102">
        <v>0.7</v>
      </c>
      <c r="AO23" s="102" t="s">
        <v>237</v>
      </c>
      <c r="AP23" s="101">
        <v>0.7</v>
      </c>
      <c r="AQ23" s="102">
        <v>0.8</v>
      </c>
      <c r="AR23" s="102">
        <v>0.8</v>
      </c>
      <c r="AS23" s="101">
        <v>0.7</v>
      </c>
      <c r="AT23" s="102">
        <v>0.6</v>
      </c>
      <c r="AU23" s="102">
        <v>0.7</v>
      </c>
      <c r="AV23" s="101">
        <v>0.9</v>
      </c>
      <c r="AW23" s="102">
        <v>1</v>
      </c>
      <c r="AX23" s="102">
        <v>1</v>
      </c>
      <c r="AY23" s="101">
        <v>1.4</v>
      </c>
      <c r="AZ23" s="102">
        <v>1.4</v>
      </c>
      <c r="BA23" s="102">
        <v>1.4</v>
      </c>
      <c r="BB23" s="101" t="s">
        <v>237</v>
      </c>
      <c r="BC23" s="102">
        <v>1.2</v>
      </c>
      <c r="BD23" s="102">
        <v>1.2</v>
      </c>
      <c r="BE23" s="101">
        <v>0.9</v>
      </c>
      <c r="BF23" s="102">
        <v>1.1000000000000001</v>
      </c>
      <c r="BG23" s="102">
        <v>0.8</v>
      </c>
      <c r="BH23" s="101">
        <v>1.9</v>
      </c>
      <c r="BI23" s="102">
        <v>2</v>
      </c>
      <c r="BJ23" s="102">
        <v>2</v>
      </c>
      <c r="BK23" s="101" t="s">
        <v>237</v>
      </c>
      <c r="BL23" s="102">
        <v>1</v>
      </c>
      <c r="BM23" s="102">
        <v>1</v>
      </c>
      <c r="BN23" s="101" t="s">
        <v>237</v>
      </c>
      <c r="BO23" s="102" t="s">
        <v>237</v>
      </c>
      <c r="BP23" s="102" t="s">
        <v>237</v>
      </c>
      <c r="BQ23" s="101">
        <v>1</v>
      </c>
      <c r="BR23" s="102">
        <v>0.5</v>
      </c>
      <c r="BS23" s="102">
        <v>0.5</v>
      </c>
      <c r="BT23" s="101" t="s">
        <v>237</v>
      </c>
      <c r="BU23" s="102">
        <v>1.6</v>
      </c>
      <c r="BV23" s="102">
        <v>1.6</v>
      </c>
      <c r="BW23" s="101">
        <v>0.9</v>
      </c>
      <c r="BX23" s="102">
        <v>0.7</v>
      </c>
      <c r="BY23" s="102">
        <v>1</v>
      </c>
      <c r="BZ23" s="101">
        <v>1.4</v>
      </c>
      <c r="CA23" s="102">
        <v>1.8</v>
      </c>
      <c r="CB23" s="102">
        <v>1.9</v>
      </c>
      <c r="CC23" s="101">
        <v>1.3</v>
      </c>
      <c r="CD23" s="102">
        <v>1.5</v>
      </c>
      <c r="CE23" s="102">
        <v>1.6</v>
      </c>
      <c r="CF23" s="101">
        <v>1.4</v>
      </c>
      <c r="CG23" s="102">
        <v>1.3</v>
      </c>
      <c r="CH23" s="102">
        <v>0.4</v>
      </c>
      <c r="CI23" s="101">
        <v>1</v>
      </c>
      <c r="CJ23" s="102" t="s">
        <v>237</v>
      </c>
      <c r="CK23" s="102" t="s">
        <v>237</v>
      </c>
      <c r="CL23" s="101">
        <v>1.1000000000000001</v>
      </c>
      <c r="CM23" s="102">
        <v>1.1000000000000001</v>
      </c>
      <c r="CN23" s="102">
        <v>1.2</v>
      </c>
      <c r="CO23" s="101" t="s">
        <v>237</v>
      </c>
      <c r="CP23" s="102" t="s">
        <v>237</v>
      </c>
      <c r="CQ23" s="102" t="s">
        <v>237</v>
      </c>
      <c r="CR23" s="101">
        <v>0.8</v>
      </c>
      <c r="CS23" s="102">
        <v>0.9</v>
      </c>
      <c r="CT23" s="102">
        <v>1</v>
      </c>
      <c r="CU23" s="101" t="s">
        <v>237</v>
      </c>
      <c r="CV23" s="102" t="s">
        <v>237</v>
      </c>
      <c r="CW23" s="102" t="s">
        <v>237</v>
      </c>
    </row>
    <row r="24" spans="1:101" x14ac:dyDescent="0.25">
      <c r="A24" s="16">
        <v>2050</v>
      </c>
      <c r="B24" s="17" t="s">
        <v>89</v>
      </c>
      <c r="C24" s="101" t="s">
        <v>237</v>
      </c>
      <c r="D24" s="102" t="s">
        <v>237</v>
      </c>
      <c r="E24" s="102" t="s">
        <v>237</v>
      </c>
      <c r="F24" s="101">
        <v>23.5</v>
      </c>
      <c r="G24" s="102">
        <v>19.100000000000001</v>
      </c>
      <c r="H24" s="102">
        <v>19.100000000000001</v>
      </c>
      <c r="I24" s="101">
        <v>51.8</v>
      </c>
      <c r="J24" s="102">
        <v>48</v>
      </c>
      <c r="K24" s="102">
        <v>43.7</v>
      </c>
      <c r="L24" s="101" t="s">
        <v>237</v>
      </c>
      <c r="M24" s="102" t="s">
        <v>237</v>
      </c>
      <c r="N24" s="102" t="s">
        <v>237</v>
      </c>
      <c r="O24" s="101">
        <v>52.7</v>
      </c>
      <c r="P24" s="102">
        <v>57.7</v>
      </c>
      <c r="Q24" s="102">
        <v>61.7</v>
      </c>
      <c r="R24" s="101">
        <v>36.5</v>
      </c>
      <c r="S24" s="102">
        <v>35</v>
      </c>
      <c r="T24" s="102">
        <v>36.299999999999997</v>
      </c>
      <c r="U24" s="101">
        <v>19.899999999999999</v>
      </c>
      <c r="V24" s="102">
        <v>20.6</v>
      </c>
      <c r="W24" s="102">
        <v>19.7</v>
      </c>
      <c r="X24" s="101">
        <v>49.3</v>
      </c>
      <c r="Y24" s="102" t="s">
        <v>237</v>
      </c>
      <c r="Z24" s="102">
        <v>45.6</v>
      </c>
      <c r="AA24" s="101">
        <v>29</v>
      </c>
      <c r="AB24" s="102">
        <v>28.8</v>
      </c>
      <c r="AC24" s="102">
        <v>29</v>
      </c>
      <c r="AD24" s="101">
        <v>30.9</v>
      </c>
      <c r="AE24" s="102">
        <v>26</v>
      </c>
      <c r="AF24" s="102">
        <v>27.7</v>
      </c>
      <c r="AG24" s="101">
        <v>43.5</v>
      </c>
      <c r="AH24" s="102">
        <v>34.700000000000003</v>
      </c>
      <c r="AI24" s="102">
        <v>35.299999999999997</v>
      </c>
      <c r="AJ24" s="101">
        <v>29.6</v>
      </c>
      <c r="AK24" s="102">
        <v>29.6</v>
      </c>
      <c r="AL24" s="102">
        <v>31</v>
      </c>
      <c r="AM24" s="101" t="s">
        <v>237</v>
      </c>
      <c r="AN24" s="102" t="s">
        <v>237</v>
      </c>
      <c r="AO24" s="102" t="s">
        <v>237</v>
      </c>
      <c r="AP24" s="101">
        <v>36.4</v>
      </c>
      <c r="AQ24" s="102">
        <v>35.299999999999997</v>
      </c>
      <c r="AR24" s="102">
        <v>35.5</v>
      </c>
      <c r="AS24" s="101">
        <v>26.3</v>
      </c>
      <c r="AT24" s="102">
        <v>21.2</v>
      </c>
      <c r="AU24" s="102" t="s">
        <v>237</v>
      </c>
      <c r="AV24" s="101" t="s">
        <v>237</v>
      </c>
      <c r="AW24" s="102" t="s">
        <v>237</v>
      </c>
      <c r="AX24" s="102" t="s">
        <v>237</v>
      </c>
      <c r="AY24" s="101" t="s">
        <v>237</v>
      </c>
      <c r="AZ24" s="102" t="s">
        <v>237</v>
      </c>
      <c r="BA24" s="102" t="s">
        <v>237</v>
      </c>
      <c r="BB24" s="101">
        <v>41.7</v>
      </c>
      <c r="BC24" s="102">
        <v>36.299999999999997</v>
      </c>
      <c r="BD24" s="102">
        <v>37.4</v>
      </c>
      <c r="BE24" s="101">
        <v>43.8</v>
      </c>
      <c r="BF24" s="102">
        <v>32.5</v>
      </c>
      <c r="BG24" s="102">
        <v>29</v>
      </c>
      <c r="BH24" s="101">
        <v>26.2</v>
      </c>
      <c r="BI24" s="102">
        <v>25.4</v>
      </c>
      <c r="BJ24" s="102">
        <v>26.3</v>
      </c>
      <c r="BK24" s="101">
        <v>26.5</v>
      </c>
      <c r="BL24" s="102" t="s">
        <v>237</v>
      </c>
      <c r="BM24" s="102" t="s">
        <v>237</v>
      </c>
      <c r="BN24" s="101">
        <v>18.899999999999999</v>
      </c>
      <c r="BO24" s="102">
        <v>15.6</v>
      </c>
      <c r="BP24" s="102">
        <v>17.7</v>
      </c>
      <c r="BQ24" s="101">
        <v>29.6</v>
      </c>
      <c r="BR24" s="102">
        <v>36.5</v>
      </c>
      <c r="BS24" s="102">
        <v>35.4</v>
      </c>
      <c r="BT24" s="101">
        <v>46</v>
      </c>
      <c r="BU24" s="102">
        <v>40.700000000000003</v>
      </c>
      <c r="BV24" s="102">
        <v>39.799999999999997</v>
      </c>
      <c r="BW24" s="101" t="s">
        <v>237</v>
      </c>
      <c r="BX24" s="102" t="s">
        <v>237</v>
      </c>
      <c r="BY24" s="102" t="s">
        <v>237</v>
      </c>
      <c r="BZ24" s="101">
        <v>57.1</v>
      </c>
      <c r="CA24" s="102">
        <v>55.3</v>
      </c>
      <c r="CB24" s="102" t="s">
        <v>237</v>
      </c>
      <c r="CC24" s="101">
        <v>38</v>
      </c>
      <c r="CD24" s="102">
        <v>31.5</v>
      </c>
      <c r="CE24" s="102">
        <v>31.1</v>
      </c>
      <c r="CF24" s="101">
        <v>30.6</v>
      </c>
      <c r="CG24" s="102">
        <v>35.799999999999997</v>
      </c>
      <c r="CH24" s="102">
        <v>33.700000000000003</v>
      </c>
      <c r="CI24" s="101">
        <v>28.9</v>
      </c>
      <c r="CJ24" s="102">
        <v>28.9</v>
      </c>
      <c r="CK24" s="102">
        <v>26.6</v>
      </c>
      <c r="CL24" s="101">
        <v>31</v>
      </c>
      <c r="CM24" s="102">
        <v>32.4</v>
      </c>
      <c r="CN24" s="102">
        <v>32.4</v>
      </c>
      <c r="CO24" s="101">
        <v>28</v>
      </c>
      <c r="CP24" s="102">
        <v>26.5</v>
      </c>
      <c r="CQ24" s="102">
        <v>26</v>
      </c>
      <c r="CR24" s="101">
        <v>55.6</v>
      </c>
      <c r="CS24" s="102">
        <v>57.2</v>
      </c>
      <c r="CT24" s="102">
        <v>54.8</v>
      </c>
      <c r="CU24" s="101" t="s">
        <v>237</v>
      </c>
      <c r="CV24" s="102" t="s">
        <v>237</v>
      </c>
      <c r="CW24" s="102" t="s">
        <v>237</v>
      </c>
    </row>
    <row r="25" spans="1:101" x14ac:dyDescent="0.25">
      <c r="A25" s="16">
        <v>2060</v>
      </c>
      <c r="B25" s="17" t="s">
        <v>90</v>
      </c>
      <c r="C25" s="101">
        <v>7.3</v>
      </c>
      <c r="D25" s="102">
        <v>6.2</v>
      </c>
      <c r="E25" s="102">
        <v>6.2</v>
      </c>
      <c r="F25" s="101">
        <v>22</v>
      </c>
      <c r="G25" s="102">
        <v>20.7</v>
      </c>
      <c r="H25" s="102">
        <v>19.8</v>
      </c>
      <c r="I25" s="101" t="s">
        <v>237</v>
      </c>
      <c r="J25" s="102">
        <v>1.6</v>
      </c>
      <c r="K25" s="102">
        <v>1.6</v>
      </c>
      <c r="L25" s="101">
        <v>6.2</v>
      </c>
      <c r="M25" s="102">
        <v>7.6</v>
      </c>
      <c r="N25" s="102">
        <v>8.8000000000000007</v>
      </c>
      <c r="O25" s="101">
        <v>20.3</v>
      </c>
      <c r="P25" s="102">
        <v>14.1</v>
      </c>
      <c r="Q25" s="102">
        <v>13.3</v>
      </c>
      <c r="R25" s="101">
        <v>0.9</v>
      </c>
      <c r="S25" s="102">
        <v>1.9</v>
      </c>
      <c r="T25" s="102">
        <v>3.3</v>
      </c>
      <c r="U25" s="101" t="s">
        <v>237</v>
      </c>
      <c r="V25" s="102">
        <v>7.4</v>
      </c>
      <c r="W25" s="102">
        <v>6.1</v>
      </c>
      <c r="X25" s="101">
        <v>8.6</v>
      </c>
      <c r="Y25" s="102">
        <v>14</v>
      </c>
      <c r="Z25" s="102">
        <v>12.4</v>
      </c>
      <c r="AA25" s="101">
        <v>15.3</v>
      </c>
      <c r="AB25" s="102">
        <v>4.9000000000000004</v>
      </c>
      <c r="AC25" s="102">
        <v>1.6</v>
      </c>
      <c r="AD25" s="101">
        <v>16.5</v>
      </c>
      <c r="AE25" s="102">
        <v>18.100000000000001</v>
      </c>
      <c r="AF25" s="102">
        <v>16.8</v>
      </c>
      <c r="AG25" s="101">
        <v>1.8</v>
      </c>
      <c r="AH25" s="102">
        <v>1.3</v>
      </c>
      <c r="AI25" s="102">
        <v>1</v>
      </c>
      <c r="AJ25" s="101">
        <v>7.8</v>
      </c>
      <c r="AK25" s="102">
        <v>8</v>
      </c>
      <c r="AL25" s="102">
        <v>10</v>
      </c>
      <c r="AM25" s="101">
        <v>7.8</v>
      </c>
      <c r="AN25" s="102">
        <v>8.9</v>
      </c>
      <c r="AO25" s="102">
        <v>10.6</v>
      </c>
      <c r="AP25" s="101">
        <v>0.3</v>
      </c>
      <c r="AQ25" s="102">
        <v>1</v>
      </c>
      <c r="AR25" s="102">
        <v>1</v>
      </c>
      <c r="AS25" s="101">
        <v>4.8</v>
      </c>
      <c r="AT25" s="102">
        <v>2.4</v>
      </c>
      <c r="AU25" s="102">
        <v>2.5</v>
      </c>
      <c r="AV25" s="101" t="s">
        <v>237</v>
      </c>
      <c r="AW25" s="102">
        <v>20</v>
      </c>
      <c r="AX25" s="102">
        <v>17.7</v>
      </c>
      <c r="AY25" s="101">
        <v>0.7</v>
      </c>
      <c r="AZ25" s="102">
        <v>0.3</v>
      </c>
      <c r="BA25" s="102">
        <v>0.3</v>
      </c>
      <c r="BB25" s="101" t="s">
        <v>237</v>
      </c>
      <c r="BC25" s="102" t="s">
        <v>237</v>
      </c>
      <c r="BD25" s="102">
        <v>1.7</v>
      </c>
      <c r="BE25" s="101">
        <v>18.899999999999999</v>
      </c>
      <c r="BF25" s="102">
        <v>11.9</v>
      </c>
      <c r="BG25" s="102">
        <v>12.7</v>
      </c>
      <c r="BH25" s="101" t="s">
        <v>237</v>
      </c>
      <c r="BI25" s="102">
        <v>18.7</v>
      </c>
      <c r="BJ25" s="102">
        <v>11.7</v>
      </c>
      <c r="BK25" s="101" t="s">
        <v>237</v>
      </c>
      <c r="BL25" s="102" t="s">
        <v>237</v>
      </c>
      <c r="BM25" s="102" t="s">
        <v>237</v>
      </c>
      <c r="BN25" s="101" t="s">
        <v>237</v>
      </c>
      <c r="BO25" s="102">
        <v>2.9</v>
      </c>
      <c r="BP25" s="102">
        <v>2.9</v>
      </c>
      <c r="BQ25" s="101" t="s">
        <v>237</v>
      </c>
      <c r="BR25" s="102">
        <v>3.3</v>
      </c>
      <c r="BS25" s="102">
        <v>2.8</v>
      </c>
      <c r="BT25" s="101" t="s">
        <v>237</v>
      </c>
      <c r="BU25" s="102" t="s">
        <v>237</v>
      </c>
      <c r="BV25" s="102" t="s">
        <v>237</v>
      </c>
      <c r="BW25" s="101" t="s">
        <v>237</v>
      </c>
      <c r="BX25" s="102" t="s">
        <v>237</v>
      </c>
      <c r="BY25" s="102">
        <v>1.4</v>
      </c>
      <c r="BZ25" s="101">
        <v>2.2999999999999998</v>
      </c>
      <c r="CA25" s="102">
        <v>1.8</v>
      </c>
      <c r="CB25" s="102">
        <v>1.8</v>
      </c>
      <c r="CC25" s="101">
        <v>0.8</v>
      </c>
      <c r="CD25" s="102">
        <v>0.8</v>
      </c>
      <c r="CE25" s="102">
        <v>1.5</v>
      </c>
      <c r="CF25" s="101">
        <v>11.5</v>
      </c>
      <c r="CG25" s="102">
        <v>13.2</v>
      </c>
      <c r="CH25" s="102">
        <v>15</v>
      </c>
      <c r="CI25" s="101">
        <v>12.6</v>
      </c>
      <c r="CJ25" s="102">
        <v>12.8</v>
      </c>
      <c r="CK25" s="102">
        <v>13.3</v>
      </c>
      <c r="CL25" s="101">
        <v>8.3000000000000007</v>
      </c>
      <c r="CM25" s="102">
        <v>7.5</v>
      </c>
      <c r="CN25" s="102">
        <v>8.6999999999999993</v>
      </c>
      <c r="CO25" s="101">
        <v>9.6</v>
      </c>
      <c r="CP25" s="102">
        <v>11.3</v>
      </c>
      <c r="CQ25" s="102">
        <v>10.3</v>
      </c>
      <c r="CR25" s="101">
        <v>3.5</v>
      </c>
      <c r="CS25" s="102" t="s">
        <v>237</v>
      </c>
      <c r="CT25" s="102" t="s">
        <v>237</v>
      </c>
      <c r="CU25" s="101" t="s">
        <v>237</v>
      </c>
      <c r="CV25" s="102" t="s">
        <v>237</v>
      </c>
      <c r="CW25" s="102">
        <v>16.7</v>
      </c>
    </row>
    <row r="26" spans="1:101" x14ac:dyDescent="0.25">
      <c r="A26" s="16">
        <v>2070</v>
      </c>
      <c r="B26" s="17" t="s">
        <v>91</v>
      </c>
      <c r="C26" s="101">
        <v>61.6</v>
      </c>
      <c r="D26" s="102">
        <v>59.1</v>
      </c>
      <c r="E26" s="102" t="s">
        <v>237</v>
      </c>
      <c r="F26" s="101">
        <v>63.3</v>
      </c>
      <c r="G26" s="102">
        <v>60</v>
      </c>
      <c r="H26" s="102" t="s">
        <v>237</v>
      </c>
      <c r="I26" s="101">
        <v>23.4</v>
      </c>
      <c r="J26" s="102">
        <v>34</v>
      </c>
      <c r="K26" s="102" t="s">
        <v>237</v>
      </c>
      <c r="L26" s="101">
        <v>61.9</v>
      </c>
      <c r="M26" s="102">
        <v>54.3</v>
      </c>
      <c r="N26" s="102" t="s">
        <v>237</v>
      </c>
      <c r="O26" s="101">
        <v>97.8</v>
      </c>
      <c r="P26" s="102">
        <v>90.7</v>
      </c>
      <c r="Q26" s="102" t="s">
        <v>237</v>
      </c>
      <c r="R26" s="101">
        <v>48.8</v>
      </c>
      <c r="S26" s="102">
        <v>47.1</v>
      </c>
      <c r="T26" s="102" t="s">
        <v>237</v>
      </c>
      <c r="U26" s="101" t="s">
        <v>237</v>
      </c>
      <c r="V26" s="102">
        <v>29.5</v>
      </c>
      <c r="W26" s="102" t="s">
        <v>237</v>
      </c>
      <c r="X26" s="101">
        <v>46</v>
      </c>
      <c r="Y26" s="102">
        <v>52.6</v>
      </c>
      <c r="Z26" s="102" t="s">
        <v>237</v>
      </c>
      <c r="AA26" s="101">
        <v>39.4</v>
      </c>
      <c r="AB26" s="102">
        <v>34.700000000000003</v>
      </c>
      <c r="AC26" s="102" t="s">
        <v>237</v>
      </c>
      <c r="AD26" s="101">
        <v>54.5</v>
      </c>
      <c r="AE26" s="102">
        <v>60.3</v>
      </c>
      <c r="AF26" s="102" t="s">
        <v>237</v>
      </c>
      <c r="AG26" s="101" t="s">
        <v>237</v>
      </c>
      <c r="AH26" s="102" t="s">
        <v>237</v>
      </c>
      <c r="AI26" s="102" t="s">
        <v>237</v>
      </c>
      <c r="AJ26" s="101">
        <v>54.9</v>
      </c>
      <c r="AK26" s="102" t="s">
        <v>237</v>
      </c>
      <c r="AL26" s="102" t="s">
        <v>237</v>
      </c>
      <c r="AM26" s="101" t="s">
        <v>237</v>
      </c>
      <c r="AN26" s="102" t="s">
        <v>237</v>
      </c>
      <c r="AO26" s="102" t="s">
        <v>237</v>
      </c>
      <c r="AP26" s="101">
        <v>47.3</v>
      </c>
      <c r="AQ26" s="102">
        <v>37.6</v>
      </c>
      <c r="AR26" s="102" t="s">
        <v>237</v>
      </c>
      <c r="AS26" s="101" t="s">
        <v>237</v>
      </c>
      <c r="AT26" s="102" t="s">
        <v>237</v>
      </c>
      <c r="AU26" s="102" t="s">
        <v>237</v>
      </c>
      <c r="AV26" s="101" t="s">
        <v>237</v>
      </c>
      <c r="AW26" s="102" t="s">
        <v>237</v>
      </c>
      <c r="AX26" s="102" t="s">
        <v>237</v>
      </c>
      <c r="AY26" s="101">
        <v>45.1</v>
      </c>
      <c r="AZ26" s="102">
        <v>31.9</v>
      </c>
      <c r="BA26" s="102" t="s">
        <v>237</v>
      </c>
      <c r="BB26" s="101">
        <v>35.799999999999997</v>
      </c>
      <c r="BC26" s="102">
        <v>35.700000000000003</v>
      </c>
      <c r="BD26" s="102" t="s">
        <v>237</v>
      </c>
      <c r="BE26" s="101">
        <v>47.9</v>
      </c>
      <c r="BF26" s="102">
        <v>60.6</v>
      </c>
      <c r="BG26" s="102" t="s">
        <v>237</v>
      </c>
      <c r="BH26" s="101">
        <v>84.5</v>
      </c>
      <c r="BI26" s="102">
        <v>68.2</v>
      </c>
      <c r="BJ26" s="102" t="s">
        <v>237</v>
      </c>
      <c r="BK26" s="101">
        <v>38.1</v>
      </c>
      <c r="BL26" s="102">
        <v>36.9</v>
      </c>
      <c r="BM26" s="102" t="s">
        <v>237</v>
      </c>
      <c r="BN26" s="101">
        <v>39.200000000000003</v>
      </c>
      <c r="BO26" s="102">
        <v>39.200000000000003</v>
      </c>
      <c r="BP26" s="102" t="s">
        <v>237</v>
      </c>
      <c r="BQ26" s="101">
        <v>26</v>
      </c>
      <c r="BR26" s="102">
        <v>58.5</v>
      </c>
      <c r="BS26" s="102" t="s">
        <v>237</v>
      </c>
      <c r="BT26" s="101">
        <v>54.4</v>
      </c>
      <c r="BU26" s="102">
        <v>55.4</v>
      </c>
      <c r="BV26" s="102" t="s">
        <v>237</v>
      </c>
      <c r="BW26" s="101">
        <v>54.6</v>
      </c>
      <c r="BX26" s="102">
        <v>56.6</v>
      </c>
      <c r="BY26" s="102" t="s">
        <v>237</v>
      </c>
      <c r="BZ26" s="101">
        <v>37.1</v>
      </c>
      <c r="CA26" s="102">
        <v>36.299999999999997</v>
      </c>
      <c r="CB26" s="102" t="s">
        <v>237</v>
      </c>
      <c r="CC26" s="101">
        <v>55.3</v>
      </c>
      <c r="CD26" s="102">
        <v>61.3</v>
      </c>
      <c r="CE26" s="102" t="s">
        <v>237</v>
      </c>
      <c r="CF26" s="101">
        <v>49</v>
      </c>
      <c r="CG26" s="102">
        <v>44.4</v>
      </c>
      <c r="CH26" s="102" t="s">
        <v>237</v>
      </c>
      <c r="CI26" s="101">
        <v>10.4</v>
      </c>
      <c r="CJ26" s="102">
        <v>23.5</v>
      </c>
      <c r="CK26" s="102" t="s">
        <v>237</v>
      </c>
      <c r="CL26" s="101">
        <v>33.6</v>
      </c>
      <c r="CM26" s="102">
        <v>23.5</v>
      </c>
      <c r="CN26" s="102" t="s">
        <v>237</v>
      </c>
      <c r="CO26" s="101" t="s">
        <v>237</v>
      </c>
      <c r="CP26" s="102" t="s">
        <v>237</v>
      </c>
      <c r="CQ26" s="102" t="s">
        <v>237</v>
      </c>
      <c r="CR26" s="101" t="s">
        <v>237</v>
      </c>
      <c r="CS26" s="102">
        <v>42</v>
      </c>
      <c r="CT26" s="102" t="s">
        <v>237</v>
      </c>
      <c r="CU26" s="101" t="s">
        <v>237</v>
      </c>
      <c r="CV26" s="102" t="s">
        <v>237</v>
      </c>
      <c r="CW26" s="102" t="s">
        <v>237</v>
      </c>
    </row>
    <row r="27" spans="1:101" x14ac:dyDescent="0.25">
      <c r="A27" s="16">
        <v>2080</v>
      </c>
      <c r="B27" s="17" t="s">
        <v>92</v>
      </c>
      <c r="C27" s="101" t="s">
        <v>237</v>
      </c>
      <c r="D27" s="102">
        <v>88</v>
      </c>
      <c r="E27" s="102" t="s">
        <v>237</v>
      </c>
      <c r="F27" s="101" t="s">
        <v>237</v>
      </c>
      <c r="G27" s="102">
        <v>85</v>
      </c>
      <c r="H27" s="102" t="s">
        <v>237</v>
      </c>
      <c r="I27" s="101" t="s">
        <v>237</v>
      </c>
      <c r="J27" s="102">
        <v>80.900000000000006</v>
      </c>
      <c r="K27" s="102" t="s">
        <v>237</v>
      </c>
      <c r="L27" s="101" t="s">
        <v>237</v>
      </c>
      <c r="M27" s="102" t="s">
        <v>237</v>
      </c>
      <c r="N27" s="102" t="s">
        <v>237</v>
      </c>
      <c r="O27" s="101" t="s">
        <v>237</v>
      </c>
      <c r="P27" s="102">
        <v>88.1</v>
      </c>
      <c r="Q27" s="102" t="s">
        <v>237</v>
      </c>
      <c r="R27" s="101" t="s">
        <v>237</v>
      </c>
      <c r="S27" s="102">
        <v>78.7</v>
      </c>
      <c r="T27" s="102" t="s">
        <v>237</v>
      </c>
      <c r="U27" s="101" t="s">
        <v>237</v>
      </c>
      <c r="V27" s="102">
        <v>88.5</v>
      </c>
      <c r="W27" s="102" t="s">
        <v>237</v>
      </c>
      <c r="X27" s="101" t="s">
        <v>237</v>
      </c>
      <c r="Y27" s="102">
        <v>67.3</v>
      </c>
      <c r="Z27" s="102" t="s">
        <v>237</v>
      </c>
      <c r="AA27" s="101" t="s">
        <v>237</v>
      </c>
      <c r="AB27" s="102">
        <v>78.599999999999994</v>
      </c>
      <c r="AC27" s="102" t="s">
        <v>237</v>
      </c>
      <c r="AD27" s="101" t="s">
        <v>237</v>
      </c>
      <c r="AE27" s="102">
        <v>76.599999999999994</v>
      </c>
      <c r="AF27" s="102" t="s">
        <v>237</v>
      </c>
      <c r="AG27" s="101" t="s">
        <v>237</v>
      </c>
      <c r="AH27" s="102" t="s">
        <v>237</v>
      </c>
      <c r="AI27" s="102" t="s">
        <v>237</v>
      </c>
      <c r="AJ27" s="101" t="s">
        <v>237</v>
      </c>
      <c r="AK27" s="102">
        <v>83.9</v>
      </c>
      <c r="AL27" s="102" t="s">
        <v>237</v>
      </c>
      <c r="AM27" s="101" t="s">
        <v>237</v>
      </c>
      <c r="AN27" s="102">
        <v>78.7</v>
      </c>
      <c r="AO27" s="102" t="s">
        <v>237</v>
      </c>
      <c r="AP27" s="101" t="s">
        <v>237</v>
      </c>
      <c r="AQ27" s="102">
        <v>73.400000000000006</v>
      </c>
      <c r="AR27" s="102" t="s">
        <v>237</v>
      </c>
      <c r="AS27" s="101" t="s">
        <v>237</v>
      </c>
      <c r="AT27" s="102">
        <v>80.099999999999994</v>
      </c>
      <c r="AU27" s="102" t="s">
        <v>237</v>
      </c>
      <c r="AV27" s="101" t="s">
        <v>237</v>
      </c>
      <c r="AW27" s="102">
        <v>71.599999999999994</v>
      </c>
      <c r="AX27" s="102" t="s">
        <v>237</v>
      </c>
      <c r="AY27" s="101" t="s">
        <v>237</v>
      </c>
      <c r="AZ27" s="102">
        <v>74.599999999999994</v>
      </c>
      <c r="BA27" s="102" t="s">
        <v>237</v>
      </c>
      <c r="BB27" s="101" t="s">
        <v>237</v>
      </c>
      <c r="BC27" s="102">
        <v>73</v>
      </c>
      <c r="BD27" s="102" t="s">
        <v>237</v>
      </c>
      <c r="BE27" s="101" t="s">
        <v>237</v>
      </c>
      <c r="BF27" s="102">
        <v>71.900000000000006</v>
      </c>
      <c r="BG27" s="102" t="s">
        <v>237</v>
      </c>
      <c r="BH27" s="101" t="s">
        <v>237</v>
      </c>
      <c r="BI27" s="102">
        <v>89.8</v>
      </c>
      <c r="BJ27" s="102" t="s">
        <v>237</v>
      </c>
      <c r="BK27" s="101" t="s">
        <v>237</v>
      </c>
      <c r="BL27" s="102">
        <v>89.7</v>
      </c>
      <c r="BM27" s="102" t="s">
        <v>237</v>
      </c>
      <c r="BN27" s="101" t="s">
        <v>237</v>
      </c>
      <c r="BO27" s="102">
        <v>90.6</v>
      </c>
      <c r="BP27" s="102" t="s">
        <v>237</v>
      </c>
      <c r="BQ27" s="101" t="s">
        <v>237</v>
      </c>
      <c r="BR27" s="102" t="s">
        <v>237</v>
      </c>
      <c r="BS27" s="102" t="s">
        <v>237</v>
      </c>
      <c r="BT27" s="101" t="s">
        <v>237</v>
      </c>
      <c r="BU27" s="102">
        <v>73.8</v>
      </c>
      <c r="BV27" s="102" t="s">
        <v>237</v>
      </c>
      <c r="BW27" s="101" t="s">
        <v>237</v>
      </c>
      <c r="BX27" s="102">
        <v>83.5</v>
      </c>
      <c r="BY27" s="102" t="s">
        <v>237</v>
      </c>
      <c r="BZ27" s="101" t="s">
        <v>237</v>
      </c>
      <c r="CA27" s="102">
        <v>82.1</v>
      </c>
      <c r="CB27" s="102" t="s">
        <v>237</v>
      </c>
      <c r="CC27" s="101" t="s">
        <v>237</v>
      </c>
      <c r="CD27" s="102">
        <v>74.7</v>
      </c>
      <c r="CE27" s="102" t="s">
        <v>237</v>
      </c>
      <c r="CF27" s="101" t="s">
        <v>237</v>
      </c>
      <c r="CG27" s="102">
        <v>85.8</v>
      </c>
      <c r="CH27" s="102" t="s">
        <v>237</v>
      </c>
      <c r="CI27" s="101" t="s">
        <v>237</v>
      </c>
      <c r="CJ27" s="102">
        <v>72.2</v>
      </c>
      <c r="CK27" s="102" t="s">
        <v>237</v>
      </c>
      <c r="CL27" s="101" t="s">
        <v>237</v>
      </c>
      <c r="CM27" s="102">
        <v>84.3</v>
      </c>
      <c r="CN27" s="102" t="s">
        <v>237</v>
      </c>
      <c r="CO27" s="101" t="s">
        <v>237</v>
      </c>
      <c r="CP27" s="102">
        <v>86.4</v>
      </c>
      <c r="CQ27" s="102" t="s">
        <v>237</v>
      </c>
      <c r="CR27" s="101" t="s">
        <v>237</v>
      </c>
      <c r="CS27" s="102">
        <v>63.7</v>
      </c>
      <c r="CT27" s="102" t="s">
        <v>237</v>
      </c>
      <c r="CU27" s="101" t="s">
        <v>237</v>
      </c>
      <c r="CV27" s="102">
        <v>78.2</v>
      </c>
      <c r="CW27" s="102" t="s">
        <v>237</v>
      </c>
    </row>
    <row r="28" spans="1:101" ht="24" x14ac:dyDescent="0.25">
      <c r="A28" s="16">
        <v>2090</v>
      </c>
      <c r="B28" s="17" t="s">
        <v>93</v>
      </c>
      <c r="C28" s="101" t="s">
        <v>237</v>
      </c>
      <c r="D28" s="102">
        <v>5.0999999999999996</v>
      </c>
      <c r="E28" s="102" t="s">
        <v>237</v>
      </c>
      <c r="F28" s="101" t="s">
        <v>237</v>
      </c>
      <c r="G28" s="102">
        <v>11.2</v>
      </c>
      <c r="H28" s="102" t="s">
        <v>237</v>
      </c>
      <c r="I28" s="101" t="s">
        <v>237</v>
      </c>
      <c r="J28" s="102">
        <v>7.9</v>
      </c>
      <c r="K28" s="102" t="s">
        <v>237</v>
      </c>
      <c r="L28" s="101" t="s">
        <v>237</v>
      </c>
      <c r="M28" s="102" t="s">
        <v>237</v>
      </c>
      <c r="N28" s="102" t="s">
        <v>237</v>
      </c>
      <c r="O28" s="101" t="s">
        <v>237</v>
      </c>
      <c r="P28" s="102">
        <v>4.2</v>
      </c>
      <c r="Q28" s="102" t="s">
        <v>237</v>
      </c>
      <c r="R28" s="101" t="s">
        <v>237</v>
      </c>
      <c r="S28" s="102">
        <v>10.6</v>
      </c>
      <c r="T28" s="102" t="s">
        <v>237</v>
      </c>
      <c r="U28" s="101" t="s">
        <v>237</v>
      </c>
      <c r="V28" s="102">
        <v>6</v>
      </c>
      <c r="W28" s="102" t="s">
        <v>237</v>
      </c>
      <c r="X28" s="101" t="s">
        <v>237</v>
      </c>
      <c r="Y28" s="102">
        <v>-3.5</v>
      </c>
      <c r="Z28" s="102" t="s">
        <v>237</v>
      </c>
      <c r="AA28" s="101" t="s">
        <v>237</v>
      </c>
      <c r="AB28" s="102">
        <v>3</v>
      </c>
      <c r="AC28" s="102" t="s">
        <v>237</v>
      </c>
      <c r="AD28" s="101" t="s">
        <v>237</v>
      </c>
      <c r="AE28" s="102">
        <v>0.6</v>
      </c>
      <c r="AF28" s="102" t="s">
        <v>237</v>
      </c>
      <c r="AG28" s="101" t="s">
        <v>237</v>
      </c>
      <c r="AH28" s="102" t="s">
        <v>237</v>
      </c>
      <c r="AI28" s="102" t="s">
        <v>237</v>
      </c>
      <c r="AJ28" s="101" t="s">
        <v>237</v>
      </c>
      <c r="AK28" s="102">
        <v>26.2</v>
      </c>
      <c r="AL28" s="102" t="s">
        <v>237</v>
      </c>
      <c r="AM28" s="101" t="s">
        <v>237</v>
      </c>
      <c r="AN28" s="102">
        <v>4.5999999999999996</v>
      </c>
      <c r="AO28" s="102" t="s">
        <v>237</v>
      </c>
      <c r="AP28" s="101" t="s">
        <v>237</v>
      </c>
      <c r="AQ28" s="102">
        <v>6.3</v>
      </c>
      <c r="AR28" s="102" t="s">
        <v>237</v>
      </c>
      <c r="AS28" s="101" t="s">
        <v>237</v>
      </c>
      <c r="AT28" s="102">
        <v>1.1000000000000001</v>
      </c>
      <c r="AU28" s="102" t="s">
        <v>237</v>
      </c>
      <c r="AV28" s="101" t="s">
        <v>237</v>
      </c>
      <c r="AW28" s="102">
        <v>1.8</v>
      </c>
      <c r="AX28" s="102" t="s">
        <v>237</v>
      </c>
      <c r="AY28" s="101" t="s">
        <v>237</v>
      </c>
      <c r="AZ28" s="102">
        <v>7.8</v>
      </c>
      <c r="BA28" s="102" t="s">
        <v>237</v>
      </c>
      <c r="BB28" s="101" t="s">
        <v>237</v>
      </c>
      <c r="BC28" s="102">
        <v>10.8</v>
      </c>
      <c r="BD28" s="102" t="s">
        <v>237</v>
      </c>
      <c r="BE28" s="101" t="s">
        <v>237</v>
      </c>
      <c r="BF28" s="102">
        <v>12.6</v>
      </c>
      <c r="BG28" s="102" t="s">
        <v>237</v>
      </c>
      <c r="BH28" s="101" t="s">
        <v>237</v>
      </c>
      <c r="BI28" s="102">
        <v>8.5</v>
      </c>
      <c r="BJ28" s="102" t="s">
        <v>237</v>
      </c>
      <c r="BK28" s="101" t="s">
        <v>237</v>
      </c>
      <c r="BL28" s="102">
        <v>-3.6</v>
      </c>
      <c r="BM28" s="102" t="s">
        <v>237</v>
      </c>
      <c r="BN28" s="101" t="s">
        <v>237</v>
      </c>
      <c r="BO28" s="102">
        <v>4.7</v>
      </c>
      <c r="BP28" s="102" t="s">
        <v>237</v>
      </c>
      <c r="BQ28" s="101" t="s">
        <v>237</v>
      </c>
      <c r="BR28" s="102" t="s">
        <v>237</v>
      </c>
      <c r="BS28" s="102" t="s">
        <v>237</v>
      </c>
      <c r="BT28" s="101" t="s">
        <v>237</v>
      </c>
      <c r="BU28" s="102">
        <v>4.8</v>
      </c>
      <c r="BV28" s="102" t="s">
        <v>237</v>
      </c>
      <c r="BW28" s="101" t="s">
        <v>237</v>
      </c>
      <c r="BX28" s="102">
        <v>-1.4</v>
      </c>
      <c r="BY28" s="102" t="s">
        <v>237</v>
      </c>
      <c r="BZ28" s="101" t="s">
        <v>237</v>
      </c>
      <c r="CA28" s="102">
        <v>4.0999999999999996</v>
      </c>
      <c r="CB28" s="102" t="s">
        <v>237</v>
      </c>
      <c r="CC28" s="101" t="s">
        <v>237</v>
      </c>
      <c r="CD28" s="102">
        <v>3.8</v>
      </c>
      <c r="CE28" s="102" t="s">
        <v>237</v>
      </c>
      <c r="CF28" s="101" t="s">
        <v>237</v>
      </c>
      <c r="CG28" s="102">
        <v>12.2</v>
      </c>
      <c r="CH28" s="102" t="s">
        <v>237</v>
      </c>
      <c r="CI28" s="101" t="s">
        <v>237</v>
      </c>
      <c r="CJ28" s="102">
        <v>3.3</v>
      </c>
      <c r="CK28" s="102" t="s">
        <v>237</v>
      </c>
      <c r="CL28" s="101" t="s">
        <v>237</v>
      </c>
      <c r="CM28" s="102">
        <v>3.7</v>
      </c>
      <c r="CN28" s="102" t="s">
        <v>237</v>
      </c>
      <c r="CO28" s="101" t="s">
        <v>237</v>
      </c>
      <c r="CP28" s="102">
        <v>7.2</v>
      </c>
      <c r="CQ28" s="102" t="s">
        <v>237</v>
      </c>
      <c r="CR28" s="101" t="s">
        <v>237</v>
      </c>
      <c r="CS28" s="102">
        <v>11.2</v>
      </c>
      <c r="CT28" s="102" t="s">
        <v>237</v>
      </c>
      <c r="CU28" s="101" t="s">
        <v>237</v>
      </c>
      <c r="CV28" s="102">
        <v>-2.4</v>
      </c>
      <c r="CW28" s="102" t="s">
        <v>237</v>
      </c>
    </row>
    <row r="29" spans="1:101" ht="24" x14ac:dyDescent="0.25">
      <c r="A29" s="16">
        <v>2100</v>
      </c>
      <c r="B29" s="17" t="s">
        <v>94</v>
      </c>
      <c r="C29" s="101" t="s">
        <v>237</v>
      </c>
      <c r="D29" s="102">
        <v>26.4</v>
      </c>
      <c r="E29" s="102" t="s">
        <v>237</v>
      </c>
      <c r="F29" s="101" t="s">
        <v>237</v>
      </c>
      <c r="G29" s="102">
        <v>26.9</v>
      </c>
      <c r="H29" s="102" t="s">
        <v>237</v>
      </c>
      <c r="I29" s="101" t="s">
        <v>237</v>
      </c>
      <c r="J29" s="102">
        <v>25.1</v>
      </c>
      <c r="K29" s="102" t="s">
        <v>237</v>
      </c>
      <c r="L29" s="101" t="s">
        <v>237</v>
      </c>
      <c r="M29" s="102" t="s">
        <v>237</v>
      </c>
      <c r="N29" s="102" t="s">
        <v>237</v>
      </c>
      <c r="O29" s="101" t="s">
        <v>237</v>
      </c>
      <c r="P29" s="102">
        <v>13.3</v>
      </c>
      <c r="Q29" s="102" t="s">
        <v>237</v>
      </c>
      <c r="R29" s="101" t="s">
        <v>237</v>
      </c>
      <c r="S29" s="102">
        <v>35.200000000000003</v>
      </c>
      <c r="T29" s="102" t="s">
        <v>237</v>
      </c>
      <c r="U29" s="101" t="s">
        <v>237</v>
      </c>
      <c r="V29" s="102">
        <v>14.6</v>
      </c>
      <c r="W29" s="102" t="s">
        <v>237</v>
      </c>
      <c r="X29" s="101" t="s">
        <v>237</v>
      </c>
      <c r="Y29" s="102">
        <v>13.7</v>
      </c>
      <c r="Z29" s="102" t="s">
        <v>237</v>
      </c>
      <c r="AA29" s="101" t="s">
        <v>237</v>
      </c>
      <c r="AB29" s="102">
        <v>19.399999999999999</v>
      </c>
      <c r="AC29" s="102" t="s">
        <v>237</v>
      </c>
      <c r="AD29" s="101" t="s">
        <v>237</v>
      </c>
      <c r="AE29" s="102">
        <v>16.899999999999999</v>
      </c>
      <c r="AF29" s="102" t="s">
        <v>237</v>
      </c>
      <c r="AG29" s="101" t="s">
        <v>237</v>
      </c>
      <c r="AH29" s="102" t="s">
        <v>237</v>
      </c>
      <c r="AI29" s="102" t="s">
        <v>237</v>
      </c>
      <c r="AJ29" s="101" t="s">
        <v>237</v>
      </c>
      <c r="AK29" s="102">
        <v>29.7</v>
      </c>
      <c r="AL29" s="102" t="s">
        <v>237</v>
      </c>
      <c r="AM29" s="101" t="s">
        <v>237</v>
      </c>
      <c r="AN29" s="102">
        <v>5.9</v>
      </c>
      <c r="AO29" s="102" t="s">
        <v>237</v>
      </c>
      <c r="AP29" s="101" t="s">
        <v>237</v>
      </c>
      <c r="AQ29" s="102">
        <v>29.1</v>
      </c>
      <c r="AR29" s="102" t="s">
        <v>237</v>
      </c>
      <c r="AS29" s="101" t="s">
        <v>237</v>
      </c>
      <c r="AT29" s="102">
        <v>11.6</v>
      </c>
      <c r="AU29" s="102" t="s">
        <v>237</v>
      </c>
      <c r="AV29" s="101" t="s">
        <v>237</v>
      </c>
      <c r="AW29" s="102">
        <v>20.9</v>
      </c>
      <c r="AX29" s="102" t="s">
        <v>237</v>
      </c>
      <c r="AY29" s="101" t="s">
        <v>237</v>
      </c>
      <c r="AZ29" s="102">
        <v>13.6</v>
      </c>
      <c r="BA29" s="102" t="s">
        <v>237</v>
      </c>
      <c r="BB29" s="101" t="s">
        <v>237</v>
      </c>
      <c r="BC29" s="102">
        <v>27.5</v>
      </c>
      <c r="BD29" s="102" t="s">
        <v>237</v>
      </c>
      <c r="BE29" s="101" t="s">
        <v>237</v>
      </c>
      <c r="BF29" s="102">
        <v>19</v>
      </c>
      <c r="BG29" s="102" t="s">
        <v>237</v>
      </c>
      <c r="BH29" s="101" t="s">
        <v>237</v>
      </c>
      <c r="BI29" s="102">
        <v>15.6</v>
      </c>
      <c r="BJ29" s="102" t="s">
        <v>237</v>
      </c>
      <c r="BK29" s="101" t="s">
        <v>237</v>
      </c>
      <c r="BL29" s="102">
        <v>21.4</v>
      </c>
      <c r="BM29" s="102" t="s">
        <v>237</v>
      </c>
      <c r="BN29" s="101" t="s">
        <v>237</v>
      </c>
      <c r="BO29" s="102">
        <v>13.7</v>
      </c>
      <c r="BP29" s="102" t="s">
        <v>237</v>
      </c>
      <c r="BQ29" s="101" t="s">
        <v>237</v>
      </c>
      <c r="BR29" s="102" t="s">
        <v>237</v>
      </c>
      <c r="BS29" s="102" t="s">
        <v>237</v>
      </c>
      <c r="BT29" s="101" t="s">
        <v>237</v>
      </c>
      <c r="BU29" s="102">
        <v>19.600000000000001</v>
      </c>
      <c r="BV29" s="102" t="s">
        <v>237</v>
      </c>
      <c r="BW29" s="101" t="s">
        <v>237</v>
      </c>
      <c r="BX29" s="102">
        <v>2.6</v>
      </c>
      <c r="BY29" s="102" t="s">
        <v>237</v>
      </c>
      <c r="BZ29" s="101" t="s">
        <v>237</v>
      </c>
      <c r="CA29" s="102">
        <v>15.1</v>
      </c>
      <c r="CB29" s="102" t="s">
        <v>237</v>
      </c>
      <c r="CC29" s="101" t="s">
        <v>237</v>
      </c>
      <c r="CD29" s="102">
        <v>44.2</v>
      </c>
      <c r="CE29" s="102" t="s">
        <v>237</v>
      </c>
      <c r="CF29" s="101" t="s">
        <v>237</v>
      </c>
      <c r="CG29" s="102">
        <v>16.899999999999999</v>
      </c>
      <c r="CH29" s="102" t="s">
        <v>237</v>
      </c>
      <c r="CI29" s="101" t="s">
        <v>237</v>
      </c>
      <c r="CJ29" s="102">
        <v>10.4</v>
      </c>
      <c r="CK29" s="102" t="s">
        <v>237</v>
      </c>
      <c r="CL29" s="101" t="s">
        <v>237</v>
      </c>
      <c r="CM29" s="102">
        <v>24</v>
      </c>
      <c r="CN29" s="102" t="s">
        <v>237</v>
      </c>
      <c r="CO29" s="101" t="s">
        <v>237</v>
      </c>
      <c r="CP29" s="102">
        <v>15.2</v>
      </c>
      <c r="CQ29" s="102" t="s">
        <v>237</v>
      </c>
      <c r="CR29" s="101" t="s">
        <v>237</v>
      </c>
      <c r="CS29" s="102">
        <v>9.6</v>
      </c>
      <c r="CT29" s="102" t="s">
        <v>237</v>
      </c>
      <c r="CU29" s="101" t="s">
        <v>237</v>
      </c>
      <c r="CV29" s="102">
        <v>12.3</v>
      </c>
      <c r="CW29" s="102" t="s">
        <v>237</v>
      </c>
    </row>
    <row r="30" spans="1:101" x14ac:dyDescent="0.25">
      <c r="A30" s="16">
        <v>2110</v>
      </c>
      <c r="B30" s="17" t="s">
        <v>95</v>
      </c>
      <c r="C30" s="101" t="s">
        <v>237</v>
      </c>
      <c r="D30" s="102">
        <v>94.9</v>
      </c>
      <c r="E30" s="102" t="s">
        <v>237</v>
      </c>
      <c r="F30" s="101" t="s">
        <v>237</v>
      </c>
      <c r="G30" s="102">
        <v>87</v>
      </c>
      <c r="H30" s="102" t="s">
        <v>237</v>
      </c>
      <c r="I30" s="101" t="s">
        <v>237</v>
      </c>
      <c r="J30" s="102" t="s">
        <v>237</v>
      </c>
      <c r="K30" s="102" t="s">
        <v>237</v>
      </c>
      <c r="L30" s="101" t="s">
        <v>237</v>
      </c>
      <c r="M30" s="102">
        <v>93</v>
      </c>
      <c r="N30" s="102" t="s">
        <v>237</v>
      </c>
      <c r="O30" s="101" t="s">
        <v>237</v>
      </c>
      <c r="P30" s="102">
        <v>95.9</v>
      </c>
      <c r="Q30" s="102" t="s">
        <v>237</v>
      </c>
      <c r="R30" s="101" t="s">
        <v>237</v>
      </c>
      <c r="S30" s="102">
        <v>86.9</v>
      </c>
      <c r="T30" s="102" t="s">
        <v>237</v>
      </c>
      <c r="U30" s="101" t="s">
        <v>237</v>
      </c>
      <c r="V30" s="102">
        <v>89.5</v>
      </c>
      <c r="W30" s="102" t="s">
        <v>237</v>
      </c>
      <c r="X30" s="101" t="s">
        <v>237</v>
      </c>
      <c r="Y30" s="102">
        <v>90.7</v>
      </c>
      <c r="Z30" s="102" t="s">
        <v>237</v>
      </c>
      <c r="AA30" s="101" t="s">
        <v>237</v>
      </c>
      <c r="AB30" s="102">
        <v>89.9</v>
      </c>
      <c r="AC30" s="102" t="s">
        <v>237</v>
      </c>
      <c r="AD30" s="101" t="s">
        <v>237</v>
      </c>
      <c r="AE30" s="102">
        <v>85.5</v>
      </c>
      <c r="AF30" s="102" t="s">
        <v>237</v>
      </c>
      <c r="AG30" s="101" t="s">
        <v>237</v>
      </c>
      <c r="AH30" s="102">
        <v>95.6</v>
      </c>
      <c r="AI30" s="102" t="s">
        <v>237</v>
      </c>
      <c r="AJ30" s="101" t="s">
        <v>237</v>
      </c>
      <c r="AK30" s="102">
        <v>88.7</v>
      </c>
      <c r="AL30" s="102" t="s">
        <v>237</v>
      </c>
      <c r="AM30" s="101" t="s">
        <v>237</v>
      </c>
      <c r="AN30" s="102" t="s">
        <v>237</v>
      </c>
      <c r="AO30" s="102" t="s">
        <v>237</v>
      </c>
      <c r="AP30" s="101" t="s">
        <v>237</v>
      </c>
      <c r="AQ30" s="102">
        <v>91.6</v>
      </c>
      <c r="AR30" s="102" t="s">
        <v>237</v>
      </c>
      <c r="AS30" s="101" t="s">
        <v>237</v>
      </c>
      <c r="AT30" s="102" t="s">
        <v>237</v>
      </c>
      <c r="AU30" s="102" t="s">
        <v>237</v>
      </c>
      <c r="AV30" s="101" t="s">
        <v>237</v>
      </c>
      <c r="AW30" s="102">
        <v>94.9</v>
      </c>
      <c r="AX30" s="102" t="s">
        <v>237</v>
      </c>
      <c r="AY30" s="101" t="s">
        <v>237</v>
      </c>
      <c r="AZ30" s="102">
        <v>92.2</v>
      </c>
      <c r="BA30" s="102" t="s">
        <v>237</v>
      </c>
      <c r="BB30" s="101" t="s">
        <v>237</v>
      </c>
      <c r="BC30" s="102">
        <v>94.8</v>
      </c>
      <c r="BD30" s="102" t="s">
        <v>237</v>
      </c>
      <c r="BE30" s="101" t="s">
        <v>237</v>
      </c>
      <c r="BF30" s="102">
        <v>95.3</v>
      </c>
      <c r="BG30" s="102" t="s">
        <v>237</v>
      </c>
      <c r="BH30" s="101" t="s">
        <v>237</v>
      </c>
      <c r="BI30" s="102">
        <v>89.3</v>
      </c>
      <c r="BJ30" s="102" t="s">
        <v>237</v>
      </c>
      <c r="BK30" s="101" t="s">
        <v>237</v>
      </c>
      <c r="BL30" s="102">
        <v>96.7</v>
      </c>
      <c r="BM30" s="102" t="s">
        <v>237</v>
      </c>
      <c r="BN30" s="101" t="s">
        <v>237</v>
      </c>
      <c r="BO30" s="102">
        <v>81.3</v>
      </c>
      <c r="BP30" s="102" t="s">
        <v>237</v>
      </c>
      <c r="BQ30" s="101" t="s">
        <v>237</v>
      </c>
      <c r="BR30" s="102">
        <v>91.4</v>
      </c>
      <c r="BS30" s="102" t="s">
        <v>237</v>
      </c>
      <c r="BT30" s="101" t="s">
        <v>237</v>
      </c>
      <c r="BU30" s="102">
        <v>91</v>
      </c>
      <c r="BV30" s="102" t="s">
        <v>237</v>
      </c>
      <c r="BW30" s="101" t="s">
        <v>237</v>
      </c>
      <c r="BX30" s="102">
        <v>94.1</v>
      </c>
      <c r="BY30" s="102" t="s">
        <v>237</v>
      </c>
      <c r="BZ30" s="101" t="s">
        <v>237</v>
      </c>
      <c r="CA30" s="102">
        <v>97.7</v>
      </c>
      <c r="CB30" s="102" t="s">
        <v>237</v>
      </c>
      <c r="CC30" s="101" t="s">
        <v>237</v>
      </c>
      <c r="CD30" s="102">
        <v>88.1</v>
      </c>
      <c r="CE30" s="102" t="s">
        <v>237</v>
      </c>
      <c r="CF30" s="101" t="s">
        <v>237</v>
      </c>
      <c r="CG30" s="102">
        <v>89.2</v>
      </c>
      <c r="CH30" s="102" t="s">
        <v>237</v>
      </c>
      <c r="CI30" s="101" t="s">
        <v>237</v>
      </c>
      <c r="CJ30" s="102">
        <v>95</v>
      </c>
      <c r="CK30" s="102" t="s">
        <v>237</v>
      </c>
      <c r="CL30" s="101" t="s">
        <v>237</v>
      </c>
      <c r="CM30" s="102">
        <v>79.5</v>
      </c>
      <c r="CN30" s="102" t="s">
        <v>237</v>
      </c>
      <c r="CO30" s="101" t="s">
        <v>237</v>
      </c>
      <c r="CP30" s="102" t="s">
        <v>237</v>
      </c>
      <c r="CQ30" s="102" t="s">
        <v>237</v>
      </c>
      <c r="CR30" s="101" t="s">
        <v>237</v>
      </c>
      <c r="CS30" s="102" t="s">
        <v>237</v>
      </c>
      <c r="CT30" s="102" t="s">
        <v>237</v>
      </c>
      <c r="CU30" s="101" t="s">
        <v>237</v>
      </c>
      <c r="CV30" s="102">
        <v>91.2</v>
      </c>
      <c r="CW30" s="102" t="s">
        <v>237</v>
      </c>
    </row>
    <row r="31" spans="1:101" x14ac:dyDescent="0.25">
      <c r="A31" s="16">
        <v>2120</v>
      </c>
      <c r="B31" s="17" t="s">
        <v>96</v>
      </c>
      <c r="C31" s="101" t="s">
        <v>237</v>
      </c>
      <c r="D31" s="102">
        <v>58.5</v>
      </c>
      <c r="E31" s="102" t="s">
        <v>237</v>
      </c>
      <c r="F31" s="101" t="s">
        <v>237</v>
      </c>
      <c r="G31" s="102">
        <v>61.2</v>
      </c>
      <c r="H31" s="102" t="s">
        <v>237</v>
      </c>
      <c r="I31" s="101" t="s">
        <v>237</v>
      </c>
      <c r="J31" s="102">
        <v>64.3</v>
      </c>
      <c r="K31" s="102" t="s">
        <v>237</v>
      </c>
      <c r="L31" s="101" t="s">
        <v>237</v>
      </c>
      <c r="M31" s="102">
        <v>50.9</v>
      </c>
      <c r="N31" s="102" t="s">
        <v>237</v>
      </c>
      <c r="O31" s="101" t="s">
        <v>237</v>
      </c>
      <c r="P31" s="102">
        <v>46.8</v>
      </c>
      <c r="Q31" s="102" t="s">
        <v>237</v>
      </c>
      <c r="R31" s="101" t="s">
        <v>237</v>
      </c>
      <c r="S31" s="102">
        <v>61.4</v>
      </c>
      <c r="T31" s="102" t="s">
        <v>237</v>
      </c>
      <c r="U31" s="101" t="s">
        <v>237</v>
      </c>
      <c r="V31" s="102">
        <v>59.6</v>
      </c>
      <c r="W31" s="102" t="s">
        <v>237</v>
      </c>
      <c r="X31" s="101" t="s">
        <v>237</v>
      </c>
      <c r="Y31" s="102">
        <v>52.6</v>
      </c>
      <c r="Z31" s="102" t="s">
        <v>237</v>
      </c>
      <c r="AA31" s="101" t="s">
        <v>237</v>
      </c>
      <c r="AB31" s="102">
        <v>63.4</v>
      </c>
      <c r="AC31" s="102" t="s">
        <v>237</v>
      </c>
      <c r="AD31" s="101" t="s">
        <v>237</v>
      </c>
      <c r="AE31" s="102">
        <v>59.9</v>
      </c>
      <c r="AF31" s="102" t="s">
        <v>237</v>
      </c>
      <c r="AG31" s="101" t="s">
        <v>237</v>
      </c>
      <c r="AH31" s="102">
        <v>62</v>
      </c>
      <c r="AI31" s="102" t="s">
        <v>237</v>
      </c>
      <c r="AJ31" s="101" t="s">
        <v>237</v>
      </c>
      <c r="AK31" s="102">
        <v>50.7</v>
      </c>
      <c r="AL31" s="102" t="s">
        <v>237</v>
      </c>
      <c r="AM31" s="101" t="s">
        <v>237</v>
      </c>
      <c r="AN31" s="102">
        <v>44.6</v>
      </c>
      <c r="AO31" s="102" t="s">
        <v>237</v>
      </c>
      <c r="AP31" s="101" t="s">
        <v>237</v>
      </c>
      <c r="AQ31" s="102">
        <v>47</v>
      </c>
      <c r="AR31" s="102" t="s">
        <v>237</v>
      </c>
      <c r="AS31" s="101" t="s">
        <v>237</v>
      </c>
      <c r="AT31" s="102" t="s">
        <v>237</v>
      </c>
      <c r="AU31" s="102" t="s">
        <v>237</v>
      </c>
      <c r="AV31" s="101" t="s">
        <v>237</v>
      </c>
      <c r="AW31" s="102">
        <v>55.3</v>
      </c>
      <c r="AX31" s="102" t="s">
        <v>237</v>
      </c>
      <c r="AY31" s="101" t="s">
        <v>237</v>
      </c>
      <c r="AZ31" s="102">
        <v>62.1</v>
      </c>
      <c r="BA31" s="102" t="s">
        <v>237</v>
      </c>
      <c r="BB31" s="101" t="s">
        <v>237</v>
      </c>
      <c r="BC31" s="102">
        <v>47.2</v>
      </c>
      <c r="BD31" s="102" t="s">
        <v>237</v>
      </c>
      <c r="BE31" s="101" t="s">
        <v>237</v>
      </c>
      <c r="BF31" s="102">
        <v>60.5</v>
      </c>
      <c r="BG31" s="102" t="s">
        <v>237</v>
      </c>
      <c r="BH31" s="101" t="s">
        <v>237</v>
      </c>
      <c r="BI31" s="102">
        <v>54.1</v>
      </c>
      <c r="BJ31" s="102" t="s">
        <v>237</v>
      </c>
      <c r="BK31" s="101" t="s">
        <v>237</v>
      </c>
      <c r="BL31" s="102">
        <v>55.3</v>
      </c>
      <c r="BM31" s="102" t="s">
        <v>237</v>
      </c>
      <c r="BN31" s="101" t="s">
        <v>237</v>
      </c>
      <c r="BO31" s="102">
        <v>56.3</v>
      </c>
      <c r="BP31" s="102" t="s">
        <v>237</v>
      </c>
      <c r="BQ31" s="101" t="s">
        <v>237</v>
      </c>
      <c r="BR31" s="102">
        <v>61.6</v>
      </c>
      <c r="BS31" s="102" t="s">
        <v>237</v>
      </c>
      <c r="BT31" s="101" t="s">
        <v>237</v>
      </c>
      <c r="BU31" s="102">
        <v>59.6</v>
      </c>
      <c r="BV31" s="102" t="s">
        <v>237</v>
      </c>
      <c r="BW31" s="101" t="s">
        <v>237</v>
      </c>
      <c r="BX31" s="102">
        <v>67.8</v>
      </c>
      <c r="BY31" s="102" t="s">
        <v>237</v>
      </c>
      <c r="BZ31" s="101" t="s">
        <v>237</v>
      </c>
      <c r="CA31" s="102">
        <v>40.299999999999997</v>
      </c>
      <c r="CB31" s="102" t="s">
        <v>237</v>
      </c>
      <c r="CC31" s="101" t="s">
        <v>237</v>
      </c>
      <c r="CD31" s="102">
        <v>52.4</v>
      </c>
      <c r="CE31" s="102" t="s">
        <v>237</v>
      </c>
      <c r="CF31" s="101" t="s">
        <v>237</v>
      </c>
      <c r="CG31" s="102">
        <v>47.7</v>
      </c>
      <c r="CH31" s="102" t="s">
        <v>237</v>
      </c>
      <c r="CI31" s="101" t="s">
        <v>237</v>
      </c>
      <c r="CJ31" s="102">
        <v>53.1</v>
      </c>
      <c r="CK31" s="102" t="s">
        <v>237</v>
      </c>
      <c r="CL31" s="101" t="s">
        <v>237</v>
      </c>
      <c r="CM31" s="102">
        <v>53.2</v>
      </c>
      <c r="CN31" s="102" t="s">
        <v>237</v>
      </c>
      <c r="CO31" s="101" t="s">
        <v>237</v>
      </c>
      <c r="CP31" s="102" t="s">
        <v>237</v>
      </c>
      <c r="CQ31" s="102" t="s">
        <v>237</v>
      </c>
      <c r="CR31" s="101" t="s">
        <v>237</v>
      </c>
      <c r="CS31" s="102">
        <v>64.5</v>
      </c>
      <c r="CT31" s="102" t="s">
        <v>237</v>
      </c>
      <c r="CU31" s="101" t="s">
        <v>237</v>
      </c>
      <c r="CV31" s="102">
        <v>52.5</v>
      </c>
      <c r="CW31" s="102" t="s">
        <v>237</v>
      </c>
    </row>
    <row r="32" spans="1:101" x14ac:dyDescent="0.25">
      <c r="A32" s="23" t="s">
        <v>18</v>
      </c>
      <c r="B32" s="24"/>
      <c r="C32" s="105" t="s">
        <v>237</v>
      </c>
      <c r="D32" s="106" t="s">
        <v>237</v>
      </c>
      <c r="E32" s="106" t="s">
        <v>237</v>
      </c>
      <c r="F32" s="107" t="s">
        <v>237</v>
      </c>
      <c r="G32" s="108" t="s">
        <v>237</v>
      </c>
      <c r="H32" s="106" t="s">
        <v>237</v>
      </c>
      <c r="I32" s="105" t="s">
        <v>237</v>
      </c>
      <c r="J32" s="109" t="s">
        <v>237</v>
      </c>
      <c r="K32" s="108" t="s">
        <v>237</v>
      </c>
      <c r="L32" s="105" t="s">
        <v>237</v>
      </c>
      <c r="M32" s="106" t="s">
        <v>237</v>
      </c>
      <c r="N32" s="109" t="s">
        <v>237</v>
      </c>
      <c r="O32" s="110" t="s">
        <v>237</v>
      </c>
      <c r="P32" s="106" t="s">
        <v>237</v>
      </c>
      <c r="Q32" s="106" t="s">
        <v>237</v>
      </c>
      <c r="R32" s="107" t="s">
        <v>237</v>
      </c>
      <c r="S32" s="108" t="s">
        <v>237</v>
      </c>
      <c r="T32" s="106" t="s">
        <v>237</v>
      </c>
      <c r="U32" s="105" t="s">
        <v>237</v>
      </c>
      <c r="V32" s="109" t="s">
        <v>237</v>
      </c>
      <c r="W32" s="108" t="s">
        <v>237</v>
      </c>
      <c r="X32" s="105" t="s">
        <v>237</v>
      </c>
      <c r="Y32" s="106" t="s">
        <v>237</v>
      </c>
      <c r="Z32" s="109" t="s">
        <v>237</v>
      </c>
      <c r="AA32" s="110" t="s">
        <v>237</v>
      </c>
      <c r="AB32" s="106" t="s">
        <v>237</v>
      </c>
      <c r="AC32" s="106" t="s">
        <v>237</v>
      </c>
      <c r="AD32" s="107" t="s">
        <v>237</v>
      </c>
      <c r="AE32" s="108" t="s">
        <v>237</v>
      </c>
      <c r="AF32" s="106" t="s">
        <v>237</v>
      </c>
      <c r="AG32" s="105" t="s">
        <v>237</v>
      </c>
      <c r="AH32" s="109" t="s">
        <v>237</v>
      </c>
      <c r="AI32" s="108" t="s">
        <v>237</v>
      </c>
      <c r="AJ32" s="105" t="s">
        <v>237</v>
      </c>
      <c r="AK32" s="106" t="s">
        <v>237</v>
      </c>
      <c r="AL32" s="109" t="s">
        <v>237</v>
      </c>
      <c r="AM32" s="110" t="s">
        <v>237</v>
      </c>
      <c r="AN32" s="106" t="s">
        <v>237</v>
      </c>
      <c r="AO32" s="106" t="s">
        <v>237</v>
      </c>
      <c r="AP32" s="107" t="s">
        <v>237</v>
      </c>
      <c r="AQ32" s="108" t="s">
        <v>237</v>
      </c>
      <c r="AR32" s="106" t="s">
        <v>237</v>
      </c>
      <c r="AS32" s="105" t="s">
        <v>237</v>
      </c>
      <c r="AT32" s="109" t="s">
        <v>237</v>
      </c>
      <c r="AU32" s="108" t="s">
        <v>237</v>
      </c>
      <c r="AV32" s="105" t="s">
        <v>237</v>
      </c>
      <c r="AW32" s="106" t="s">
        <v>237</v>
      </c>
      <c r="AX32" s="109" t="s">
        <v>237</v>
      </c>
      <c r="AY32" s="110" t="s">
        <v>237</v>
      </c>
      <c r="AZ32" s="106" t="s">
        <v>237</v>
      </c>
      <c r="BA32" s="106" t="s">
        <v>237</v>
      </c>
      <c r="BB32" s="107" t="s">
        <v>237</v>
      </c>
      <c r="BC32" s="108" t="s">
        <v>237</v>
      </c>
      <c r="BD32" s="106" t="s">
        <v>237</v>
      </c>
      <c r="BE32" s="105" t="s">
        <v>237</v>
      </c>
      <c r="BF32" s="109" t="s">
        <v>237</v>
      </c>
      <c r="BG32" s="108" t="s">
        <v>237</v>
      </c>
      <c r="BH32" s="105" t="s">
        <v>237</v>
      </c>
      <c r="BI32" s="106" t="s">
        <v>237</v>
      </c>
      <c r="BJ32" s="109" t="s">
        <v>237</v>
      </c>
      <c r="BK32" s="110" t="s">
        <v>237</v>
      </c>
      <c r="BL32" s="106" t="s">
        <v>237</v>
      </c>
      <c r="BM32" s="106" t="s">
        <v>237</v>
      </c>
      <c r="BN32" s="107" t="s">
        <v>237</v>
      </c>
      <c r="BO32" s="108" t="s">
        <v>237</v>
      </c>
      <c r="BP32" s="106" t="s">
        <v>237</v>
      </c>
      <c r="BQ32" s="107" t="s">
        <v>237</v>
      </c>
      <c r="BR32" s="108" t="s">
        <v>237</v>
      </c>
      <c r="BS32" s="106" t="s">
        <v>237</v>
      </c>
      <c r="BT32" s="105" t="s">
        <v>237</v>
      </c>
      <c r="BU32" s="109" t="s">
        <v>237</v>
      </c>
      <c r="BV32" s="108" t="s">
        <v>237</v>
      </c>
      <c r="BW32" s="105" t="s">
        <v>237</v>
      </c>
      <c r="BX32" s="106" t="s">
        <v>237</v>
      </c>
      <c r="BY32" s="109" t="s">
        <v>237</v>
      </c>
      <c r="BZ32" s="110" t="s">
        <v>237</v>
      </c>
      <c r="CA32" s="106" t="s">
        <v>237</v>
      </c>
      <c r="CB32" s="106" t="s">
        <v>237</v>
      </c>
      <c r="CC32" s="107" t="s">
        <v>237</v>
      </c>
      <c r="CD32" s="108" t="s">
        <v>237</v>
      </c>
      <c r="CE32" s="106" t="s">
        <v>237</v>
      </c>
      <c r="CF32" s="105" t="s">
        <v>237</v>
      </c>
      <c r="CG32" s="109" t="s">
        <v>237</v>
      </c>
      <c r="CH32" s="108" t="s">
        <v>237</v>
      </c>
      <c r="CI32" s="105" t="s">
        <v>237</v>
      </c>
      <c r="CJ32" s="106" t="s">
        <v>237</v>
      </c>
      <c r="CK32" s="109" t="s">
        <v>237</v>
      </c>
      <c r="CL32" s="110" t="s">
        <v>237</v>
      </c>
      <c r="CM32" s="106" t="s">
        <v>237</v>
      </c>
      <c r="CN32" s="106" t="s">
        <v>237</v>
      </c>
      <c r="CO32" s="107" t="s">
        <v>237</v>
      </c>
      <c r="CP32" s="108" t="s">
        <v>237</v>
      </c>
      <c r="CQ32" s="106" t="s">
        <v>237</v>
      </c>
      <c r="CR32" s="105" t="s">
        <v>237</v>
      </c>
      <c r="CS32" s="109" t="s">
        <v>237</v>
      </c>
      <c r="CT32" s="108" t="s">
        <v>237</v>
      </c>
      <c r="CU32" s="105" t="s">
        <v>237</v>
      </c>
      <c r="CV32" s="106" t="s">
        <v>237</v>
      </c>
      <c r="CW32" s="109" t="s">
        <v>237</v>
      </c>
    </row>
    <row r="33" spans="1:101" x14ac:dyDescent="0.25">
      <c r="A33" s="16">
        <v>3010</v>
      </c>
      <c r="B33" s="17" t="s">
        <v>97</v>
      </c>
      <c r="C33" s="101">
        <v>9.8000000000000007</v>
      </c>
      <c r="D33" s="102">
        <v>8.3000000000000007</v>
      </c>
      <c r="E33" s="102">
        <v>7.6</v>
      </c>
      <c r="F33" s="101">
        <v>12.6</v>
      </c>
      <c r="G33" s="102">
        <v>11.9</v>
      </c>
      <c r="H33" s="102">
        <v>12</v>
      </c>
      <c r="I33" s="101">
        <v>17.3</v>
      </c>
      <c r="J33" s="102">
        <v>13.9</v>
      </c>
      <c r="K33" s="102">
        <v>12.5</v>
      </c>
      <c r="L33" s="101">
        <v>4.7</v>
      </c>
      <c r="M33" s="102">
        <v>3.7</v>
      </c>
      <c r="N33" s="102">
        <v>4.2</v>
      </c>
      <c r="O33" s="101">
        <v>14.9</v>
      </c>
      <c r="P33" s="102">
        <v>12.7</v>
      </c>
      <c r="Q33" s="102">
        <v>11.4</v>
      </c>
      <c r="R33" s="101">
        <v>5.0999999999999996</v>
      </c>
      <c r="S33" s="102">
        <v>4.9000000000000004</v>
      </c>
      <c r="T33" s="102">
        <v>5.5</v>
      </c>
      <c r="U33" s="101" t="s">
        <v>237</v>
      </c>
      <c r="V33" s="102">
        <v>11</v>
      </c>
      <c r="W33" s="102">
        <v>9.1</v>
      </c>
      <c r="X33" s="101">
        <v>13.5</v>
      </c>
      <c r="Y33" s="102">
        <v>11.6</v>
      </c>
      <c r="Z33" s="102">
        <v>10.5</v>
      </c>
      <c r="AA33" s="101" t="s">
        <v>237</v>
      </c>
      <c r="AB33" s="102" t="s">
        <v>237</v>
      </c>
      <c r="AC33" s="102">
        <v>8.9</v>
      </c>
      <c r="AD33" s="101">
        <v>12.4</v>
      </c>
      <c r="AE33" s="102">
        <v>12.6</v>
      </c>
      <c r="AF33" s="102">
        <v>11.6</v>
      </c>
      <c r="AG33" s="101">
        <v>22.8</v>
      </c>
      <c r="AH33" s="102">
        <v>15.5</v>
      </c>
      <c r="AI33" s="102">
        <v>11.7</v>
      </c>
      <c r="AJ33" s="101">
        <v>13.7</v>
      </c>
      <c r="AK33" s="102">
        <v>11.9</v>
      </c>
      <c r="AL33" s="102">
        <v>10.5</v>
      </c>
      <c r="AM33" s="101">
        <v>15.5</v>
      </c>
      <c r="AN33" s="102">
        <v>13.7</v>
      </c>
      <c r="AO33" s="102">
        <v>11.4</v>
      </c>
      <c r="AP33" s="101">
        <v>12.6</v>
      </c>
      <c r="AQ33" s="102">
        <v>10.5</v>
      </c>
      <c r="AR33" s="102">
        <v>11.5</v>
      </c>
      <c r="AS33" s="101">
        <v>25.6</v>
      </c>
      <c r="AT33" s="102">
        <v>22.6</v>
      </c>
      <c r="AU33" s="102">
        <v>20.100000000000001</v>
      </c>
      <c r="AV33" s="101">
        <v>12.1</v>
      </c>
      <c r="AW33" s="102">
        <v>11.5</v>
      </c>
      <c r="AX33" s="102">
        <v>9.6999999999999993</v>
      </c>
      <c r="AY33" s="101">
        <v>20.6</v>
      </c>
      <c r="AZ33" s="102">
        <v>18.8</v>
      </c>
      <c r="BA33" s="102">
        <v>17.600000000000001</v>
      </c>
      <c r="BB33" s="101" t="s">
        <v>237</v>
      </c>
      <c r="BC33" s="102" t="s">
        <v>237</v>
      </c>
      <c r="BD33" s="102">
        <v>10.5</v>
      </c>
      <c r="BE33" s="101">
        <v>8.1999999999999993</v>
      </c>
      <c r="BF33" s="102">
        <v>8.1</v>
      </c>
      <c r="BG33" s="102">
        <v>6.5</v>
      </c>
      <c r="BH33" s="101" t="s">
        <v>237</v>
      </c>
      <c r="BI33" s="102">
        <v>7.1</v>
      </c>
      <c r="BJ33" s="102">
        <v>8.1</v>
      </c>
      <c r="BK33" s="101" t="s">
        <v>237</v>
      </c>
      <c r="BL33" s="102">
        <v>24.8</v>
      </c>
      <c r="BM33" s="102">
        <v>22.6</v>
      </c>
      <c r="BN33" s="101" t="s">
        <v>237</v>
      </c>
      <c r="BO33" s="102">
        <v>10</v>
      </c>
      <c r="BP33" s="102">
        <v>8.8000000000000007</v>
      </c>
      <c r="BQ33" s="101">
        <v>17.8</v>
      </c>
      <c r="BR33" s="102">
        <v>17.399999999999999</v>
      </c>
      <c r="BS33" s="102">
        <v>14.8</v>
      </c>
      <c r="BT33" s="101">
        <v>5.4</v>
      </c>
      <c r="BU33" s="102">
        <v>5.4</v>
      </c>
      <c r="BV33" s="102">
        <v>5.7</v>
      </c>
      <c r="BW33" s="101">
        <v>39.1</v>
      </c>
      <c r="BX33" s="102">
        <v>28.7</v>
      </c>
      <c r="BY33" s="102">
        <v>20.8</v>
      </c>
      <c r="BZ33" s="101">
        <v>17.899999999999999</v>
      </c>
      <c r="CA33" s="102">
        <v>18.399999999999999</v>
      </c>
      <c r="CB33" s="102">
        <v>17.399999999999999</v>
      </c>
      <c r="CC33" s="101">
        <v>6.6</v>
      </c>
      <c r="CD33" s="102">
        <v>4.7</v>
      </c>
      <c r="CE33" s="102">
        <v>5.3</v>
      </c>
      <c r="CF33" s="101">
        <v>5.6</v>
      </c>
      <c r="CG33" s="102">
        <v>5</v>
      </c>
      <c r="CH33" s="102">
        <v>4.4000000000000004</v>
      </c>
      <c r="CI33" s="101">
        <v>30.5</v>
      </c>
      <c r="CJ33" s="102">
        <v>28.4</v>
      </c>
      <c r="CK33" s="102">
        <v>24.9</v>
      </c>
      <c r="CL33" s="101">
        <v>8.6</v>
      </c>
      <c r="CM33" s="102">
        <v>6.5</v>
      </c>
      <c r="CN33" s="102">
        <v>7.5</v>
      </c>
      <c r="CO33" s="101" t="s">
        <v>237</v>
      </c>
      <c r="CP33" s="102">
        <v>6.6</v>
      </c>
      <c r="CQ33" s="102">
        <v>5.5</v>
      </c>
      <c r="CR33" s="101">
        <v>48.8</v>
      </c>
      <c r="CS33" s="102">
        <v>43.1</v>
      </c>
      <c r="CT33" s="102">
        <v>39.6</v>
      </c>
      <c r="CU33" s="101" t="s">
        <v>237</v>
      </c>
      <c r="CV33" s="102">
        <v>14.9</v>
      </c>
      <c r="CW33" s="102">
        <v>13.5</v>
      </c>
    </row>
    <row r="34" spans="1:101" x14ac:dyDescent="0.25">
      <c r="A34" s="16">
        <v>3020</v>
      </c>
      <c r="B34" s="17" t="s">
        <v>98</v>
      </c>
      <c r="C34" s="101">
        <v>21.2</v>
      </c>
      <c r="D34" s="102">
        <v>23.5</v>
      </c>
      <c r="E34" s="102">
        <v>26.3</v>
      </c>
      <c r="F34" s="101">
        <v>41.4</v>
      </c>
      <c r="G34" s="102">
        <v>44.4</v>
      </c>
      <c r="H34" s="102">
        <v>43.9</v>
      </c>
      <c r="I34" s="101" t="s">
        <v>237</v>
      </c>
      <c r="J34" s="102">
        <v>25.3</v>
      </c>
      <c r="K34" s="102">
        <v>26.9</v>
      </c>
      <c r="L34" s="101">
        <v>16.7</v>
      </c>
      <c r="M34" s="102">
        <v>24.3</v>
      </c>
      <c r="N34" s="102">
        <v>23.7</v>
      </c>
      <c r="O34" s="101">
        <v>46.1</v>
      </c>
      <c r="P34" s="102">
        <v>45.3</v>
      </c>
      <c r="Q34" s="102">
        <v>49.9</v>
      </c>
      <c r="R34" s="101">
        <v>13.1</v>
      </c>
      <c r="S34" s="102">
        <v>20.399999999999999</v>
      </c>
      <c r="T34" s="102">
        <v>25.6</v>
      </c>
      <c r="U34" s="101" t="s">
        <v>237</v>
      </c>
      <c r="V34" s="102">
        <v>41.2</v>
      </c>
      <c r="W34" s="102">
        <v>43</v>
      </c>
      <c r="X34" s="101">
        <v>32.5</v>
      </c>
      <c r="Y34" s="102">
        <v>40</v>
      </c>
      <c r="Z34" s="102">
        <v>39.1</v>
      </c>
      <c r="AA34" s="101">
        <v>46.2</v>
      </c>
      <c r="AB34" s="102">
        <v>45.7</v>
      </c>
      <c r="AC34" s="102">
        <v>45.8</v>
      </c>
      <c r="AD34" s="101">
        <v>39.700000000000003</v>
      </c>
      <c r="AE34" s="102">
        <v>43.5</v>
      </c>
      <c r="AF34" s="102">
        <v>43.6</v>
      </c>
      <c r="AG34" s="101">
        <v>11.6</v>
      </c>
      <c r="AH34" s="102">
        <v>17.100000000000001</v>
      </c>
      <c r="AI34" s="102">
        <v>21.7</v>
      </c>
      <c r="AJ34" s="101">
        <v>25.8</v>
      </c>
      <c r="AK34" s="102">
        <v>29.8</v>
      </c>
      <c r="AL34" s="102">
        <v>31.9</v>
      </c>
      <c r="AM34" s="101">
        <v>26.7</v>
      </c>
      <c r="AN34" s="102">
        <v>28.4</v>
      </c>
      <c r="AO34" s="102">
        <v>30.9</v>
      </c>
      <c r="AP34" s="101">
        <v>19</v>
      </c>
      <c r="AQ34" s="102">
        <v>25.7</v>
      </c>
      <c r="AR34" s="102">
        <v>29.9</v>
      </c>
      <c r="AS34" s="101">
        <v>36.4</v>
      </c>
      <c r="AT34" s="102">
        <v>40.9</v>
      </c>
      <c r="AU34" s="102">
        <v>42.8</v>
      </c>
      <c r="AV34" s="101">
        <v>41.3</v>
      </c>
      <c r="AW34" s="102">
        <v>50.1</v>
      </c>
      <c r="AX34" s="102">
        <v>51.1</v>
      </c>
      <c r="AY34" s="101">
        <v>17.7</v>
      </c>
      <c r="AZ34" s="102">
        <v>19.8</v>
      </c>
      <c r="BA34" s="102">
        <v>21.7</v>
      </c>
      <c r="BB34" s="101" t="s">
        <v>237</v>
      </c>
      <c r="BC34" s="102" t="s">
        <v>237</v>
      </c>
      <c r="BD34" s="102">
        <v>37</v>
      </c>
      <c r="BE34" s="101">
        <v>39.4</v>
      </c>
      <c r="BF34" s="102">
        <v>43.8</v>
      </c>
      <c r="BG34" s="102">
        <v>48.7</v>
      </c>
      <c r="BH34" s="101" t="s">
        <v>237</v>
      </c>
      <c r="BI34" s="102">
        <v>46.1</v>
      </c>
      <c r="BJ34" s="102">
        <v>49.6</v>
      </c>
      <c r="BK34" s="101">
        <v>21.6</v>
      </c>
      <c r="BL34" s="102">
        <v>21.5</v>
      </c>
      <c r="BM34" s="102">
        <v>22.4</v>
      </c>
      <c r="BN34" s="101" t="s">
        <v>237</v>
      </c>
      <c r="BO34" s="102">
        <v>41.4</v>
      </c>
      <c r="BP34" s="102">
        <v>42.3</v>
      </c>
      <c r="BQ34" s="101">
        <v>41.9</v>
      </c>
      <c r="BR34" s="102">
        <v>47.3</v>
      </c>
      <c r="BS34" s="102">
        <v>47.6</v>
      </c>
      <c r="BT34" s="101">
        <v>24.7</v>
      </c>
      <c r="BU34" s="102">
        <v>35.299999999999997</v>
      </c>
      <c r="BV34" s="102">
        <v>39.1</v>
      </c>
      <c r="BW34" s="101" t="s">
        <v>237</v>
      </c>
      <c r="BX34" s="102" t="s">
        <v>237</v>
      </c>
      <c r="BY34" s="102">
        <v>27.2</v>
      </c>
      <c r="BZ34" s="101">
        <v>12.4</v>
      </c>
      <c r="CA34" s="102">
        <v>18.100000000000001</v>
      </c>
      <c r="CB34" s="102">
        <v>21.8</v>
      </c>
      <c r="CC34" s="101">
        <v>14.4</v>
      </c>
      <c r="CD34" s="102">
        <v>22.1</v>
      </c>
      <c r="CE34" s="102">
        <v>23.7</v>
      </c>
      <c r="CF34" s="101">
        <v>28.1</v>
      </c>
      <c r="CG34" s="102">
        <v>34.799999999999997</v>
      </c>
      <c r="CH34" s="102">
        <v>39.200000000000003</v>
      </c>
      <c r="CI34" s="101">
        <v>38.1</v>
      </c>
      <c r="CJ34" s="102">
        <v>40.6</v>
      </c>
      <c r="CK34" s="102">
        <v>40.1</v>
      </c>
      <c r="CL34" s="101">
        <v>39.5</v>
      </c>
      <c r="CM34" s="102">
        <v>45.3</v>
      </c>
      <c r="CN34" s="102">
        <v>47.9</v>
      </c>
      <c r="CO34" s="101">
        <v>35</v>
      </c>
      <c r="CP34" s="102">
        <v>44.2</v>
      </c>
      <c r="CQ34" s="102">
        <v>43.8</v>
      </c>
      <c r="CR34" s="101">
        <v>11.9</v>
      </c>
      <c r="CS34" s="102">
        <v>15.5</v>
      </c>
      <c r="CT34" s="102">
        <v>18</v>
      </c>
      <c r="CU34" s="101">
        <v>36.5</v>
      </c>
      <c r="CV34" s="102">
        <v>43</v>
      </c>
      <c r="CW34" s="102">
        <v>47.1</v>
      </c>
    </row>
    <row r="35" spans="1:101" x14ac:dyDescent="0.25">
      <c r="A35" s="16">
        <v>3030</v>
      </c>
      <c r="B35" s="17" t="s">
        <v>99</v>
      </c>
      <c r="C35" s="101">
        <v>9.3000000000000007</v>
      </c>
      <c r="D35" s="102">
        <v>8.8000000000000007</v>
      </c>
      <c r="E35" s="102">
        <v>7.8</v>
      </c>
      <c r="F35" s="101">
        <v>14.6</v>
      </c>
      <c r="G35" s="102">
        <v>14.3</v>
      </c>
      <c r="H35" s="102">
        <v>15</v>
      </c>
      <c r="I35" s="101">
        <v>28</v>
      </c>
      <c r="J35" s="102">
        <v>27.8</v>
      </c>
      <c r="K35" s="102">
        <v>26</v>
      </c>
      <c r="L35" s="101">
        <v>18.600000000000001</v>
      </c>
      <c r="M35" s="102">
        <v>19.3</v>
      </c>
      <c r="N35" s="102">
        <v>22.2</v>
      </c>
      <c r="O35" s="101">
        <v>14.5</v>
      </c>
      <c r="P35" s="102">
        <v>16.7</v>
      </c>
      <c r="Q35" s="102">
        <v>22.4</v>
      </c>
      <c r="R35" s="101">
        <v>12.3</v>
      </c>
      <c r="S35" s="102">
        <v>11.4</v>
      </c>
      <c r="T35" s="102">
        <v>11.3</v>
      </c>
      <c r="U35" s="101" t="s">
        <v>237</v>
      </c>
      <c r="V35" s="102">
        <v>8.3000000000000007</v>
      </c>
      <c r="W35" s="102">
        <v>8.8000000000000007</v>
      </c>
      <c r="X35" s="101">
        <v>11.4</v>
      </c>
      <c r="Y35" s="102">
        <v>19.100000000000001</v>
      </c>
      <c r="Z35" s="102">
        <v>15.3</v>
      </c>
      <c r="AA35" s="101" t="s">
        <v>237</v>
      </c>
      <c r="AB35" s="102" t="s">
        <v>237</v>
      </c>
      <c r="AC35" s="102">
        <v>11.8</v>
      </c>
      <c r="AD35" s="101">
        <v>14.7</v>
      </c>
      <c r="AE35" s="102">
        <v>16.3</v>
      </c>
      <c r="AF35" s="102">
        <v>16.2</v>
      </c>
      <c r="AG35" s="101">
        <v>47.1</v>
      </c>
      <c r="AH35" s="102">
        <v>33.1</v>
      </c>
      <c r="AI35" s="102">
        <v>32.299999999999997</v>
      </c>
      <c r="AJ35" s="101">
        <v>13.8</v>
      </c>
      <c r="AK35" s="102">
        <v>11.4</v>
      </c>
      <c r="AL35" s="102">
        <v>9.8000000000000007</v>
      </c>
      <c r="AM35" s="101">
        <v>16.100000000000001</v>
      </c>
      <c r="AN35" s="102">
        <v>20.6</v>
      </c>
      <c r="AO35" s="102">
        <v>28.4</v>
      </c>
      <c r="AP35" s="101">
        <v>16.3</v>
      </c>
      <c r="AQ35" s="102">
        <v>16.5</v>
      </c>
      <c r="AR35" s="102">
        <v>19.5</v>
      </c>
      <c r="AS35" s="101">
        <v>5.0999999999999996</v>
      </c>
      <c r="AT35" s="102">
        <v>8.4</v>
      </c>
      <c r="AU35" s="102">
        <v>6.7</v>
      </c>
      <c r="AV35" s="101">
        <v>11.8</v>
      </c>
      <c r="AW35" s="102">
        <v>24.1</v>
      </c>
      <c r="AX35" s="102">
        <v>23.8</v>
      </c>
      <c r="AY35" s="101">
        <v>20.6</v>
      </c>
      <c r="AZ35" s="102">
        <v>24.2</v>
      </c>
      <c r="BA35" s="102">
        <v>27</v>
      </c>
      <c r="BB35" s="101" t="s">
        <v>237</v>
      </c>
      <c r="BC35" s="102" t="s">
        <v>237</v>
      </c>
      <c r="BD35" s="102">
        <v>17.399999999999999</v>
      </c>
      <c r="BE35" s="101">
        <v>11.4</v>
      </c>
      <c r="BF35" s="102">
        <v>18.2</v>
      </c>
      <c r="BG35" s="102">
        <v>14.9</v>
      </c>
      <c r="BH35" s="101" t="s">
        <v>237</v>
      </c>
      <c r="BI35" s="102">
        <v>6.9</v>
      </c>
      <c r="BJ35" s="102">
        <v>7.8</v>
      </c>
      <c r="BK35" s="101" t="s">
        <v>237</v>
      </c>
      <c r="BL35" s="102">
        <v>10.6</v>
      </c>
      <c r="BM35" s="102">
        <v>11.7</v>
      </c>
      <c r="BN35" s="101" t="s">
        <v>237</v>
      </c>
      <c r="BO35" s="102">
        <v>5.8</v>
      </c>
      <c r="BP35" s="102">
        <v>5.7</v>
      </c>
      <c r="BQ35" s="101">
        <v>6.5</v>
      </c>
      <c r="BR35" s="102">
        <v>6.9</v>
      </c>
      <c r="BS35" s="102">
        <v>7</v>
      </c>
      <c r="BT35" s="101">
        <v>17.2</v>
      </c>
      <c r="BU35" s="102">
        <v>14.5</v>
      </c>
      <c r="BV35" s="102">
        <v>15.9</v>
      </c>
      <c r="BW35" s="101">
        <v>12.4</v>
      </c>
      <c r="BX35" s="102">
        <v>14.8</v>
      </c>
      <c r="BY35" s="102">
        <v>18.7</v>
      </c>
      <c r="BZ35" s="101">
        <v>18.2</v>
      </c>
      <c r="CA35" s="102">
        <v>20</v>
      </c>
      <c r="CB35" s="102">
        <v>20.399999999999999</v>
      </c>
      <c r="CC35" s="101">
        <v>18.600000000000001</v>
      </c>
      <c r="CD35" s="102">
        <v>18.600000000000001</v>
      </c>
      <c r="CE35" s="102">
        <v>18.100000000000001</v>
      </c>
      <c r="CF35" s="101">
        <v>10.4</v>
      </c>
      <c r="CG35" s="102">
        <v>8.9</v>
      </c>
      <c r="CH35" s="102">
        <v>11.5</v>
      </c>
      <c r="CI35" s="101">
        <v>13.6</v>
      </c>
      <c r="CJ35" s="102">
        <v>22.4</v>
      </c>
      <c r="CK35" s="102">
        <v>23.8</v>
      </c>
      <c r="CL35" s="101">
        <v>12.3</v>
      </c>
      <c r="CM35" s="102">
        <v>10.6</v>
      </c>
      <c r="CN35" s="102">
        <v>10.5</v>
      </c>
      <c r="CO35" s="101" t="s">
        <v>237</v>
      </c>
      <c r="CP35" s="102">
        <v>7.9</v>
      </c>
      <c r="CQ35" s="102">
        <v>8.3000000000000007</v>
      </c>
      <c r="CR35" s="101">
        <v>45.2</v>
      </c>
      <c r="CS35" s="102">
        <v>39.200000000000003</v>
      </c>
      <c r="CT35" s="102">
        <v>35</v>
      </c>
      <c r="CU35" s="101" t="s">
        <v>237</v>
      </c>
      <c r="CV35" s="102">
        <v>17.7</v>
      </c>
      <c r="CW35" s="102">
        <v>18.100000000000001</v>
      </c>
    </row>
    <row r="36" spans="1:101" x14ac:dyDescent="0.25">
      <c r="A36" s="16">
        <v>3040</v>
      </c>
      <c r="B36" s="17" t="s">
        <v>100</v>
      </c>
      <c r="C36" s="101">
        <v>5.7</v>
      </c>
      <c r="D36" s="102">
        <v>6.2</v>
      </c>
      <c r="E36" s="102">
        <v>5.8</v>
      </c>
      <c r="F36" s="101">
        <v>11.5</v>
      </c>
      <c r="G36" s="102">
        <v>12.2</v>
      </c>
      <c r="H36" s="102">
        <v>11.5</v>
      </c>
      <c r="I36" s="101" t="s">
        <v>237</v>
      </c>
      <c r="J36" s="102" t="s">
        <v>237</v>
      </c>
      <c r="K36" s="102">
        <v>16.100000000000001</v>
      </c>
      <c r="L36" s="101">
        <v>16.100000000000001</v>
      </c>
      <c r="M36" s="102">
        <v>18.399999999999999</v>
      </c>
      <c r="N36" s="102">
        <v>26</v>
      </c>
      <c r="O36" s="101" t="s">
        <v>237</v>
      </c>
      <c r="P36" s="102">
        <v>8.8000000000000007</v>
      </c>
      <c r="Q36" s="102">
        <v>16.2</v>
      </c>
      <c r="R36" s="101" t="s">
        <v>237</v>
      </c>
      <c r="S36" s="102" t="s">
        <v>237</v>
      </c>
      <c r="T36" s="102">
        <v>9.5</v>
      </c>
      <c r="U36" s="101">
        <v>4.5999999999999996</v>
      </c>
      <c r="V36" s="102">
        <v>9.6999999999999993</v>
      </c>
      <c r="W36" s="102">
        <v>10.4</v>
      </c>
      <c r="X36" s="101">
        <v>6</v>
      </c>
      <c r="Y36" s="102">
        <v>19.600000000000001</v>
      </c>
      <c r="Z36" s="102">
        <v>13.1</v>
      </c>
      <c r="AA36" s="101">
        <v>9.3000000000000007</v>
      </c>
      <c r="AB36" s="102">
        <v>10.3</v>
      </c>
      <c r="AC36" s="102">
        <v>9.5</v>
      </c>
      <c r="AD36" s="101">
        <v>12.1</v>
      </c>
      <c r="AE36" s="102">
        <v>13.3</v>
      </c>
      <c r="AF36" s="102">
        <v>14</v>
      </c>
      <c r="AG36" s="101">
        <v>45.5</v>
      </c>
      <c r="AH36" s="102">
        <v>39.700000000000003</v>
      </c>
      <c r="AI36" s="102">
        <v>39.700000000000003</v>
      </c>
      <c r="AJ36" s="101">
        <v>11.4</v>
      </c>
      <c r="AK36" s="102">
        <v>8.4</v>
      </c>
      <c r="AL36" s="102">
        <v>6.5</v>
      </c>
      <c r="AM36" s="101">
        <v>14.2</v>
      </c>
      <c r="AN36" s="102">
        <v>19.399999999999999</v>
      </c>
      <c r="AO36" s="102">
        <v>35.799999999999997</v>
      </c>
      <c r="AP36" s="101">
        <v>9.6</v>
      </c>
      <c r="AQ36" s="102">
        <v>14.6</v>
      </c>
      <c r="AR36" s="102">
        <v>14.7</v>
      </c>
      <c r="AS36" s="101" t="s">
        <v>237</v>
      </c>
      <c r="AT36" s="102">
        <v>11.3</v>
      </c>
      <c r="AU36" s="102">
        <v>8.3000000000000007</v>
      </c>
      <c r="AV36" s="101" t="s">
        <v>237</v>
      </c>
      <c r="AW36" s="102">
        <v>17.5</v>
      </c>
      <c r="AX36" s="102">
        <v>18.399999999999999</v>
      </c>
      <c r="AY36" s="101">
        <v>11.2</v>
      </c>
      <c r="AZ36" s="102">
        <v>14.5</v>
      </c>
      <c r="BA36" s="102">
        <v>18.5</v>
      </c>
      <c r="BB36" s="101" t="s">
        <v>237</v>
      </c>
      <c r="BC36" s="102" t="s">
        <v>237</v>
      </c>
      <c r="BD36" s="102">
        <v>16.399999999999999</v>
      </c>
      <c r="BE36" s="101" t="s">
        <v>237</v>
      </c>
      <c r="BF36" s="102" t="s">
        <v>237</v>
      </c>
      <c r="BG36" s="102">
        <v>16.100000000000001</v>
      </c>
      <c r="BH36" s="101">
        <v>6.7</v>
      </c>
      <c r="BI36" s="102">
        <v>6.2</v>
      </c>
      <c r="BJ36" s="102">
        <v>8</v>
      </c>
      <c r="BK36" s="101">
        <v>7</v>
      </c>
      <c r="BL36" s="102">
        <v>6.3</v>
      </c>
      <c r="BM36" s="102">
        <v>6.3</v>
      </c>
      <c r="BN36" s="101" t="s">
        <v>237</v>
      </c>
      <c r="BO36" s="102">
        <v>4.9000000000000004</v>
      </c>
      <c r="BP36" s="102">
        <v>5.6</v>
      </c>
      <c r="BQ36" s="101">
        <v>4.8</v>
      </c>
      <c r="BR36" s="102">
        <v>5.4</v>
      </c>
      <c r="BS36" s="102">
        <v>4.5999999999999996</v>
      </c>
      <c r="BT36" s="101" t="s">
        <v>237</v>
      </c>
      <c r="BU36" s="102" t="s">
        <v>237</v>
      </c>
      <c r="BV36" s="102">
        <v>14</v>
      </c>
      <c r="BW36" s="101" t="s">
        <v>237</v>
      </c>
      <c r="BX36" s="102" t="s">
        <v>237</v>
      </c>
      <c r="BY36" s="102">
        <v>21.5</v>
      </c>
      <c r="BZ36" s="101">
        <v>10.1</v>
      </c>
      <c r="CA36" s="102">
        <v>10.9</v>
      </c>
      <c r="CB36" s="102">
        <v>11</v>
      </c>
      <c r="CC36" s="101" t="s">
        <v>237</v>
      </c>
      <c r="CD36" s="102" t="s">
        <v>237</v>
      </c>
      <c r="CE36" s="102">
        <v>18.8</v>
      </c>
      <c r="CF36" s="101">
        <v>9.1</v>
      </c>
      <c r="CG36" s="102">
        <v>10.9</v>
      </c>
      <c r="CH36" s="102">
        <v>13.6</v>
      </c>
      <c r="CI36" s="101">
        <v>10.4</v>
      </c>
      <c r="CJ36" s="102">
        <v>25.3</v>
      </c>
      <c r="CK36" s="102">
        <v>32.4</v>
      </c>
      <c r="CL36" s="101">
        <v>9.6999999999999993</v>
      </c>
      <c r="CM36" s="102">
        <v>11.7</v>
      </c>
      <c r="CN36" s="102">
        <v>11.3</v>
      </c>
      <c r="CO36" s="101" t="s">
        <v>237</v>
      </c>
      <c r="CP36" s="102">
        <v>6.4</v>
      </c>
      <c r="CQ36" s="102">
        <v>6.1</v>
      </c>
      <c r="CR36" s="101">
        <v>11.5</v>
      </c>
      <c r="CS36" s="102">
        <v>13.9</v>
      </c>
      <c r="CT36" s="102">
        <v>11.1</v>
      </c>
      <c r="CU36" s="101">
        <v>6.7</v>
      </c>
      <c r="CV36" s="102">
        <v>9.9</v>
      </c>
      <c r="CW36" s="102">
        <v>10.3</v>
      </c>
    </row>
    <row r="37" spans="1:101" x14ac:dyDescent="0.25">
      <c r="A37" s="16">
        <v>3050</v>
      </c>
      <c r="B37" s="17" t="s">
        <v>101</v>
      </c>
      <c r="C37" s="101">
        <v>19.7</v>
      </c>
      <c r="D37" s="102">
        <v>17.5</v>
      </c>
      <c r="E37" s="102">
        <v>16.899999999999999</v>
      </c>
      <c r="F37" s="101">
        <v>33.1</v>
      </c>
      <c r="G37" s="102">
        <v>29.5</v>
      </c>
      <c r="H37" s="102">
        <v>28.4</v>
      </c>
      <c r="I37" s="101" t="s">
        <v>237</v>
      </c>
      <c r="J37" s="102">
        <v>20.6</v>
      </c>
      <c r="K37" s="102">
        <v>19</v>
      </c>
      <c r="L37" s="101">
        <v>25.9</v>
      </c>
      <c r="M37" s="102">
        <v>23.3</v>
      </c>
      <c r="N37" s="102">
        <v>20.7</v>
      </c>
      <c r="O37" s="101">
        <v>30.5</v>
      </c>
      <c r="P37" s="102">
        <v>26</v>
      </c>
      <c r="Q37" s="102">
        <v>22.6</v>
      </c>
      <c r="R37" s="101">
        <v>9.6999999999999993</v>
      </c>
      <c r="S37" s="102">
        <v>8.1</v>
      </c>
      <c r="T37" s="102">
        <v>7.5</v>
      </c>
      <c r="U37" s="101" t="s">
        <v>237</v>
      </c>
      <c r="V37" s="102">
        <v>24.4</v>
      </c>
      <c r="W37" s="102">
        <v>22.1</v>
      </c>
      <c r="X37" s="101">
        <v>11.5</v>
      </c>
      <c r="Y37" s="102">
        <v>10.8</v>
      </c>
      <c r="Z37" s="102">
        <v>10.199999999999999</v>
      </c>
      <c r="AA37" s="101">
        <v>20.399999999999999</v>
      </c>
      <c r="AB37" s="102">
        <v>17</v>
      </c>
      <c r="AC37" s="102">
        <v>15.2</v>
      </c>
      <c r="AD37" s="101">
        <v>32.700000000000003</v>
      </c>
      <c r="AE37" s="102">
        <v>29.2</v>
      </c>
      <c r="AF37" s="102">
        <v>27.5</v>
      </c>
      <c r="AG37" s="101">
        <v>42.4</v>
      </c>
      <c r="AH37" s="102">
        <v>37.5</v>
      </c>
      <c r="AI37" s="102">
        <v>35.1</v>
      </c>
      <c r="AJ37" s="101">
        <v>16.8</v>
      </c>
      <c r="AK37" s="102">
        <v>14.2</v>
      </c>
      <c r="AL37" s="102">
        <v>13.7</v>
      </c>
      <c r="AM37" s="101">
        <v>41</v>
      </c>
      <c r="AN37" s="102">
        <v>37.5</v>
      </c>
      <c r="AO37" s="102">
        <v>34.299999999999997</v>
      </c>
      <c r="AP37" s="101">
        <v>21.9</v>
      </c>
      <c r="AQ37" s="102">
        <v>18.7</v>
      </c>
      <c r="AR37" s="102">
        <v>17.899999999999999</v>
      </c>
      <c r="AS37" s="101">
        <v>36.700000000000003</v>
      </c>
      <c r="AT37" s="102">
        <v>33.5</v>
      </c>
      <c r="AU37" s="102">
        <v>29</v>
      </c>
      <c r="AV37" s="101">
        <v>33.4</v>
      </c>
      <c r="AW37" s="102">
        <v>27.2</v>
      </c>
      <c r="AX37" s="102">
        <v>25.4</v>
      </c>
      <c r="AY37" s="101">
        <v>48.7</v>
      </c>
      <c r="AZ37" s="102">
        <v>44.8</v>
      </c>
      <c r="BA37" s="102">
        <v>42.8</v>
      </c>
      <c r="BB37" s="101" t="s">
        <v>237</v>
      </c>
      <c r="BC37" s="102" t="s">
        <v>237</v>
      </c>
      <c r="BD37" s="102">
        <v>10.9</v>
      </c>
      <c r="BE37" s="101">
        <v>11.7</v>
      </c>
      <c r="BF37" s="102">
        <v>8</v>
      </c>
      <c r="BG37" s="102">
        <v>6.6</v>
      </c>
      <c r="BH37" s="101" t="s">
        <v>237</v>
      </c>
      <c r="BI37" s="102">
        <v>22.3</v>
      </c>
      <c r="BJ37" s="102">
        <v>21.7</v>
      </c>
      <c r="BK37" s="101" t="s">
        <v>237</v>
      </c>
      <c r="BL37" s="102">
        <v>64.8</v>
      </c>
      <c r="BM37" s="102">
        <v>61.9</v>
      </c>
      <c r="BN37" s="101" t="s">
        <v>237</v>
      </c>
      <c r="BO37" s="102">
        <v>27.7</v>
      </c>
      <c r="BP37" s="102">
        <v>26.8</v>
      </c>
      <c r="BQ37" s="101">
        <v>21.5</v>
      </c>
      <c r="BR37" s="102">
        <v>19.100000000000001</v>
      </c>
      <c r="BS37" s="102">
        <v>17.899999999999999</v>
      </c>
      <c r="BT37" s="101">
        <v>14.2</v>
      </c>
      <c r="BU37" s="102">
        <v>11.3</v>
      </c>
      <c r="BV37" s="102">
        <v>10.4</v>
      </c>
      <c r="BW37" s="101" t="s">
        <v>237</v>
      </c>
      <c r="BX37" s="102" t="s">
        <v>237</v>
      </c>
      <c r="BY37" s="102">
        <v>62.4</v>
      </c>
      <c r="BZ37" s="101">
        <v>25.8</v>
      </c>
      <c r="CA37" s="102">
        <v>25.7</v>
      </c>
      <c r="CB37" s="102">
        <v>24.1</v>
      </c>
      <c r="CC37" s="101">
        <v>11.2</v>
      </c>
      <c r="CD37" s="102">
        <v>9</v>
      </c>
      <c r="CE37" s="102">
        <v>8.3000000000000007</v>
      </c>
      <c r="CF37" s="101">
        <v>18.399999999999999</v>
      </c>
      <c r="CG37" s="102">
        <v>16.7</v>
      </c>
      <c r="CH37" s="102">
        <v>15</v>
      </c>
      <c r="CI37" s="101">
        <v>50.6</v>
      </c>
      <c r="CJ37" s="102">
        <v>47.4</v>
      </c>
      <c r="CK37" s="102">
        <v>45.6</v>
      </c>
      <c r="CL37" s="101">
        <v>21.1</v>
      </c>
      <c r="CM37" s="102">
        <v>18.8</v>
      </c>
      <c r="CN37" s="102">
        <v>17.600000000000001</v>
      </c>
      <c r="CO37" s="101" t="s">
        <v>237</v>
      </c>
      <c r="CP37" s="102">
        <v>14.2</v>
      </c>
      <c r="CQ37" s="102">
        <v>13.7</v>
      </c>
      <c r="CR37" s="101">
        <v>73.900000000000006</v>
      </c>
      <c r="CS37" s="102">
        <v>71.599999999999994</v>
      </c>
      <c r="CT37" s="102">
        <v>69.099999999999994</v>
      </c>
      <c r="CU37" s="101">
        <v>27.3</v>
      </c>
      <c r="CV37" s="102">
        <v>23.9</v>
      </c>
      <c r="CW37" s="102">
        <v>22.1</v>
      </c>
    </row>
    <row r="38" spans="1:101" x14ac:dyDescent="0.25">
      <c r="A38" s="16">
        <v>3060</v>
      </c>
      <c r="B38" s="17" t="s">
        <v>102</v>
      </c>
      <c r="C38" s="101">
        <v>73.2</v>
      </c>
      <c r="D38" s="102">
        <v>74.900000000000006</v>
      </c>
      <c r="E38" s="102">
        <v>75.599999999999994</v>
      </c>
      <c r="F38" s="101">
        <v>66.5</v>
      </c>
      <c r="G38" s="102">
        <v>67.599999999999994</v>
      </c>
      <c r="H38" s="102">
        <v>67.2</v>
      </c>
      <c r="I38" s="101" t="s">
        <v>237</v>
      </c>
      <c r="J38" s="102" t="s">
        <v>237</v>
      </c>
      <c r="K38" s="102">
        <v>63</v>
      </c>
      <c r="L38" s="101">
        <v>60.6</v>
      </c>
      <c r="M38" s="102">
        <v>58.7</v>
      </c>
      <c r="N38" s="102">
        <v>55.3</v>
      </c>
      <c r="O38" s="101" t="s">
        <v>237</v>
      </c>
      <c r="P38" s="102">
        <v>75</v>
      </c>
      <c r="Q38" s="102">
        <v>70.2</v>
      </c>
      <c r="R38" s="101" t="s">
        <v>237</v>
      </c>
      <c r="S38" s="102" t="s">
        <v>237</v>
      </c>
      <c r="T38" s="102">
        <v>71.5</v>
      </c>
      <c r="U38" s="101">
        <v>79.400000000000006</v>
      </c>
      <c r="V38" s="102">
        <v>75.8</v>
      </c>
      <c r="W38" s="102">
        <v>75.400000000000006</v>
      </c>
      <c r="X38" s="101">
        <v>75.8</v>
      </c>
      <c r="Y38" s="102">
        <v>66.7</v>
      </c>
      <c r="Z38" s="102">
        <v>72.099999999999994</v>
      </c>
      <c r="AA38" s="101">
        <v>73.900000000000006</v>
      </c>
      <c r="AB38" s="102">
        <v>73</v>
      </c>
      <c r="AC38" s="102">
        <v>74</v>
      </c>
      <c r="AD38" s="101">
        <v>69.3</v>
      </c>
      <c r="AE38" s="102">
        <v>69.2</v>
      </c>
      <c r="AF38" s="102">
        <v>69.3</v>
      </c>
      <c r="AG38" s="101">
        <v>43.9</v>
      </c>
      <c r="AH38" s="102">
        <v>48.1</v>
      </c>
      <c r="AI38" s="102">
        <v>48.2</v>
      </c>
      <c r="AJ38" s="101">
        <v>71.099999999999994</v>
      </c>
      <c r="AK38" s="102">
        <v>74.900000000000006</v>
      </c>
      <c r="AL38" s="102">
        <v>76.7</v>
      </c>
      <c r="AM38" s="101">
        <v>65.7</v>
      </c>
      <c r="AN38" s="102">
        <v>64</v>
      </c>
      <c r="AO38" s="102">
        <v>55.3</v>
      </c>
      <c r="AP38" s="101">
        <v>62.6</v>
      </c>
      <c r="AQ38" s="102">
        <v>60.4</v>
      </c>
      <c r="AR38" s="102">
        <v>62.1</v>
      </c>
      <c r="AS38" s="101">
        <v>86.3</v>
      </c>
      <c r="AT38" s="102">
        <v>80.400000000000006</v>
      </c>
      <c r="AU38" s="102">
        <v>81.8</v>
      </c>
      <c r="AV38" s="101" t="s">
        <v>237</v>
      </c>
      <c r="AW38" s="102">
        <v>64.599999999999994</v>
      </c>
      <c r="AX38" s="102">
        <v>63.7</v>
      </c>
      <c r="AY38" s="101">
        <v>62.5</v>
      </c>
      <c r="AZ38" s="102">
        <v>61.1</v>
      </c>
      <c r="BA38" s="102">
        <v>61</v>
      </c>
      <c r="BB38" s="101" t="s">
        <v>237</v>
      </c>
      <c r="BC38" s="102" t="s">
        <v>237</v>
      </c>
      <c r="BD38" s="102">
        <v>68.2</v>
      </c>
      <c r="BE38" s="101" t="s">
        <v>237</v>
      </c>
      <c r="BF38" s="102" t="s">
        <v>237</v>
      </c>
      <c r="BG38" s="102">
        <v>68.7</v>
      </c>
      <c r="BH38" s="101">
        <v>69.099999999999994</v>
      </c>
      <c r="BI38" s="102">
        <v>70.7</v>
      </c>
      <c r="BJ38" s="102">
        <v>71.400000000000006</v>
      </c>
      <c r="BK38" s="101">
        <v>57.6</v>
      </c>
      <c r="BL38" s="102">
        <v>60.1</v>
      </c>
      <c r="BM38" s="102">
        <v>63.1</v>
      </c>
      <c r="BN38" s="101" t="s">
        <v>237</v>
      </c>
      <c r="BO38" s="102">
        <v>76.8</v>
      </c>
      <c r="BP38" s="102">
        <v>77.2</v>
      </c>
      <c r="BQ38" s="101">
        <v>79.5</v>
      </c>
      <c r="BR38" s="102">
        <v>79.599999999999994</v>
      </c>
      <c r="BS38" s="102">
        <v>79.900000000000006</v>
      </c>
      <c r="BT38" s="101" t="s">
        <v>237</v>
      </c>
      <c r="BU38" s="102" t="s">
        <v>237</v>
      </c>
      <c r="BV38" s="102">
        <v>64.7</v>
      </c>
      <c r="BW38" s="101" t="s">
        <v>237</v>
      </c>
      <c r="BX38" s="102" t="s">
        <v>237</v>
      </c>
      <c r="BY38" s="102">
        <v>66.5</v>
      </c>
      <c r="BZ38" s="101">
        <v>64.8</v>
      </c>
      <c r="CA38" s="102">
        <v>63.3</v>
      </c>
      <c r="CB38" s="102">
        <v>63.8</v>
      </c>
      <c r="CC38" s="101" t="s">
        <v>237</v>
      </c>
      <c r="CD38" s="102" t="s">
        <v>237</v>
      </c>
      <c r="CE38" s="102">
        <v>65.099999999999994</v>
      </c>
      <c r="CF38" s="101">
        <v>71.5</v>
      </c>
      <c r="CG38" s="102">
        <v>70.3</v>
      </c>
      <c r="CH38" s="102">
        <v>68.3</v>
      </c>
      <c r="CI38" s="101">
        <v>68.7</v>
      </c>
      <c r="CJ38" s="102">
        <v>62.5</v>
      </c>
      <c r="CK38" s="102">
        <v>59.3</v>
      </c>
      <c r="CL38" s="101">
        <v>78.8</v>
      </c>
      <c r="CM38" s="102">
        <v>78.099999999999994</v>
      </c>
      <c r="CN38" s="102">
        <v>79.400000000000006</v>
      </c>
      <c r="CO38" s="101" t="s">
        <v>237</v>
      </c>
      <c r="CP38" s="102">
        <v>81.099999999999994</v>
      </c>
      <c r="CQ38" s="102">
        <v>82</v>
      </c>
      <c r="CR38" s="101">
        <v>48.2</v>
      </c>
      <c r="CS38" s="102">
        <v>50</v>
      </c>
      <c r="CT38" s="102">
        <v>52.8</v>
      </c>
      <c r="CU38" s="101">
        <v>75.2</v>
      </c>
      <c r="CV38" s="102">
        <v>73.599999999999994</v>
      </c>
      <c r="CW38" s="102">
        <v>74.2</v>
      </c>
    </row>
    <row r="39" spans="1:101" ht="12" customHeight="1" x14ac:dyDescent="0.25">
      <c r="A39" s="16">
        <v>3070</v>
      </c>
      <c r="B39" s="17" t="s">
        <v>233</v>
      </c>
      <c r="C39" s="101" t="s">
        <v>237</v>
      </c>
      <c r="D39" s="102">
        <v>85.4</v>
      </c>
      <c r="E39" s="102" t="s">
        <v>237</v>
      </c>
      <c r="F39" s="101" t="s">
        <v>237</v>
      </c>
      <c r="G39" s="102">
        <v>85</v>
      </c>
      <c r="H39" s="102" t="s">
        <v>237</v>
      </c>
      <c r="I39" s="101" t="s">
        <v>237</v>
      </c>
      <c r="J39" s="102">
        <v>86</v>
      </c>
      <c r="K39" s="102" t="s">
        <v>237</v>
      </c>
      <c r="L39" s="101" t="s">
        <v>237</v>
      </c>
      <c r="M39" s="102">
        <v>86.2</v>
      </c>
      <c r="N39" s="102" t="s">
        <v>237</v>
      </c>
      <c r="O39" s="101" t="s">
        <v>237</v>
      </c>
      <c r="P39" s="102">
        <v>83</v>
      </c>
      <c r="Q39" s="102" t="s">
        <v>237</v>
      </c>
      <c r="R39" s="101" t="s">
        <v>237</v>
      </c>
      <c r="S39" s="102">
        <v>95.2</v>
      </c>
      <c r="T39" s="102" t="s">
        <v>237</v>
      </c>
      <c r="U39" s="101" t="s">
        <v>237</v>
      </c>
      <c r="V39" s="102">
        <v>68.2</v>
      </c>
      <c r="W39" s="102" t="s">
        <v>237</v>
      </c>
      <c r="X39" s="101" t="s">
        <v>237</v>
      </c>
      <c r="Y39" s="102">
        <v>88.1</v>
      </c>
      <c r="Z39" s="102" t="s">
        <v>237</v>
      </c>
      <c r="AA39" s="101" t="s">
        <v>237</v>
      </c>
      <c r="AB39" s="102">
        <v>88.3</v>
      </c>
      <c r="AC39" s="102" t="s">
        <v>237</v>
      </c>
      <c r="AD39" s="101" t="s">
        <v>237</v>
      </c>
      <c r="AE39" s="102">
        <v>82.7</v>
      </c>
      <c r="AF39" s="102" t="s">
        <v>237</v>
      </c>
      <c r="AG39" s="101" t="s">
        <v>237</v>
      </c>
      <c r="AH39" s="102" t="s">
        <v>237</v>
      </c>
      <c r="AI39" s="102" t="s">
        <v>237</v>
      </c>
      <c r="AJ39" s="101" t="s">
        <v>237</v>
      </c>
      <c r="AK39" s="102">
        <v>86.6</v>
      </c>
      <c r="AL39" s="102" t="s">
        <v>237</v>
      </c>
      <c r="AM39" s="101" t="s">
        <v>237</v>
      </c>
      <c r="AN39" s="102">
        <v>75.099999999999994</v>
      </c>
      <c r="AO39" s="102" t="s">
        <v>237</v>
      </c>
      <c r="AP39" s="101" t="s">
        <v>237</v>
      </c>
      <c r="AQ39" s="102">
        <v>90.1</v>
      </c>
      <c r="AR39" s="102" t="s">
        <v>237</v>
      </c>
      <c r="AS39" s="101" t="s">
        <v>237</v>
      </c>
      <c r="AT39" s="102">
        <v>70.2</v>
      </c>
      <c r="AU39" s="102" t="s">
        <v>237</v>
      </c>
      <c r="AV39" s="101" t="s">
        <v>237</v>
      </c>
      <c r="AW39" s="102">
        <v>86.9</v>
      </c>
      <c r="AX39" s="102" t="s">
        <v>237</v>
      </c>
      <c r="AY39" s="101" t="s">
        <v>237</v>
      </c>
      <c r="AZ39" s="102">
        <v>71.3</v>
      </c>
      <c r="BA39" s="102" t="s">
        <v>237</v>
      </c>
      <c r="BB39" s="101" t="s">
        <v>237</v>
      </c>
      <c r="BC39" s="102">
        <v>83.6</v>
      </c>
      <c r="BD39" s="102" t="s">
        <v>237</v>
      </c>
      <c r="BE39" s="101" t="s">
        <v>237</v>
      </c>
      <c r="BF39" s="102">
        <v>92.4</v>
      </c>
      <c r="BG39" s="102" t="s">
        <v>237</v>
      </c>
      <c r="BH39" s="101" t="s">
        <v>237</v>
      </c>
      <c r="BI39" s="102">
        <v>83.2</v>
      </c>
      <c r="BJ39" s="102" t="s">
        <v>237</v>
      </c>
      <c r="BK39" s="101" t="s">
        <v>237</v>
      </c>
      <c r="BL39" s="102">
        <v>61</v>
      </c>
      <c r="BM39" s="102" t="s">
        <v>237</v>
      </c>
      <c r="BN39" s="101" t="s">
        <v>237</v>
      </c>
      <c r="BO39" s="102">
        <v>78.7</v>
      </c>
      <c r="BP39" s="102" t="s">
        <v>237</v>
      </c>
      <c r="BQ39" s="101" t="s">
        <v>237</v>
      </c>
      <c r="BR39" s="102">
        <v>69.400000000000006</v>
      </c>
      <c r="BS39" s="102" t="s">
        <v>237</v>
      </c>
      <c r="BT39" s="101" t="s">
        <v>237</v>
      </c>
      <c r="BU39" s="102">
        <v>88.8</v>
      </c>
      <c r="BV39" s="102" t="s">
        <v>237</v>
      </c>
      <c r="BW39" s="101" t="s">
        <v>237</v>
      </c>
      <c r="BX39" s="102">
        <v>48.6</v>
      </c>
      <c r="BY39" s="102" t="s">
        <v>237</v>
      </c>
      <c r="BZ39" s="101" t="s">
        <v>237</v>
      </c>
      <c r="CA39" s="102">
        <v>78.8</v>
      </c>
      <c r="CB39" s="102" t="s">
        <v>237</v>
      </c>
      <c r="CC39" s="101" t="s">
        <v>237</v>
      </c>
      <c r="CD39" s="102">
        <v>95.9</v>
      </c>
      <c r="CE39" s="102" t="s">
        <v>237</v>
      </c>
      <c r="CF39" s="101" t="s">
        <v>237</v>
      </c>
      <c r="CG39" s="102">
        <v>87.3</v>
      </c>
      <c r="CH39" s="102" t="s">
        <v>237</v>
      </c>
      <c r="CI39" s="101" t="s">
        <v>237</v>
      </c>
      <c r="CJ39" s="102">
        <v>75.2</v>
      </c>
      <c r="CK39" s="102" t="s">
        <v>237</v>
      </c>
      <c r="CL39" s="101" t="s">
        <v>237</v>
      </c>
      <c r="CM39" s="102">
        <v>82.1</v>
      </c>
      <c r="CN39" s="102" t="s">
        <v>237</v>
      </c>
      <c r="CO39" s="101" t="s">
        <v>237</v>
      </c>
      <c r="CP39" s="102">
        <v>83.1</v>
      </c>
      <c r="CQ39" s="102" t="s">
        <v>237</v>
      </c>
      <c r="CR39" s="101" t="s">
        <v>237</v>
      </c>
      <c r="CS39" s="102" t="s">
        <v>237</v>
      </c>
      <c r="CT39" s="102" t="s">
        <v>237</v>
      </c>
      <c r="CU39" s="101" t="s">
        <v>237</v>
      </c>
      <c r="CV39" s="102">
        <v>88.5</v>
      </c>
      <c r="CW39" s="102" t="s">
        <v>237</v>
      </c>
    </row>
    <row r="44" spans="1:101" ht="15" x14ac:dyDescent="0.25">
      <c r="B44"/>
      <c r="C44"/>
    </row>
    <row r="45" spans="1:101" ht="15" x14ac:dyDescent="0.25">
      <c r="B45"/>
      <c r="C45"/>
    </row>
    <row r="46" spans="1:101" ht="15" x14ac:dyDescent="0.25">
      <c r="B46"/>
      <c r="C46"/>
    </row>
    <row r="47" spans="1:101" ht="15" x14ac:dyDescent="0.25">
      <c r="B47"/>
      <c r="C47"/>
    </row>
    <row r="48" spans="1:101" ht="15" x14ac:dyDescent="0.25">
      <c r="B48"/>
      <c r="C48"/>
    </row>
    <row r="49" spans="2:3" ht="15" x14ac:dyDescent="0.25">
      <c r="B49"/>
      <c r="C49"/>
    </row>
    <row r="50" spans="2:3" ht="15" x14ac:dyDescent="0.25">
      <c r="B50"/>
      <c r="C50"/>
    </row>
    <row r="51" spans="2:3" ht="15" x14ac:dyDescent="0.25">
      <c r="B51"/>
      <c r="C51"/>
    </row>
    <row r="52" spans="2:3" ht="15" x14ac:dyDescent="0.25">
      <c r="B52"/>
      <c r="C52"/>
    </row>
    <row r="53" spans="2:3" ht="15" x14ac:dyDescent="0.25">
      <c r="B53"/>
      <c r="C53"/>
    </row>
    <row r="54" spans="2:3" ht="15" x14ac:dyDescent="0.25">
      <c r="B54"/>
      <c r="C54"/>
    </row>
    <row r="55" spans="2:3" ht="15" x14ac:dyDescent="0.25">
      <c r="B55"/>
      <c r="C55"/>
    </row>
    <row r="56" spans="2:3" ht="15" x14ac:dyDescent="0.25">
      <c r="B56"/>
      <c r="C56"/>
    </row>
    <row r="57" spans="2:3" ht="15" x14ac:dyDescent="0.25">
      <c r="B57"/>
      <c r="C57"/>
    </row>
    <row r="58" spans="2:3" ht="15" x14ac:dyDescent="0.25">
      <c r="B58"/>
      <c r="C58"/>
    </row>
    <row r="59" spans="2:3" ht="15" x14ac:dyDescent="0.25">
      <c r="B59"/>
      <c r="C59"/>
    </row>
    <row r="60" spans="2:3" ht="15" x14ac:dyDescent="0.25">
      <c r="B60"/>
      <c r="C60"/>
    </row>
    <row r="61" spans="2:3" ht="15" x14ac:dyDescent="0.25">
      <c r="B61"/>
      <c r="C61"/>
    </row>
    <row r="62" spans="2:3" ht="15" x14ac:dyDescent="0.25">
      <c r="B62"/>
      <c r="C62"/>
    </row>
    <row r="63" spans="2:3" ht="15" x14ac:dyDescent="0.25">
      <c r="B63"/>
      <c r="C63"/>
    </row>
    <row r="64" spans="2:3" ht="15" x14ac:dyDescent="0.25">
      <c r="B64"/>
      <c r="C64"/>
    </row>
    <row r="65" spans="2:3" ht="15" x14ac:dyDescent="0.25">
      <c r="B65"/>
      <c r="C65"/>
    </row>
    <row r="66" spans="2:3" ht="15" x14ac:dyDescent="0.25">
      <c r="B66"/>
      <c r="C66"/>
    </row>
    <row r="67" spans="2:3" ht="15" x14ac:dyDescent="0.25">
      <c r="B67"/>
      <c r="C67"/>
    </row>
    <row r="68" spans="2:3" ht="15" x14ac:dyDescent="0.25">
      <c r="B68"/>
      <c r="C68"/>
    </row>
    <row r="69" spans="2:3" ht="15" x14ac:dyDescent="0.25">
      <c r="B69"/>
      <c r="C69"/>
    </row>
    <row r="70" spans="2:3" ht="15" x14ac:dyDescent="0.25">
      <c r="B70"/>
      <c r="C70"/>
    </row>
    <row r="71" spans="2:3" ht="15" x14ac:dyDescent="0.25">
      <c r="B71"/>
      <c r="C71"/>
    </row>
    <row r="72" spans="2:3" ht="15" x14ac:dyDescent="0.25">
      <c r="B72"/>
      <c r="C72"/>
    </row>
    <row r="73" spans="2:3" ht="15" x14ac:dyDescent="0.25">
      <c r="B73"/>
      <c r="C73"/>
    </row>
    <row r="74" spans="2:3" ht="15" x14ac:dyDescent="0.25">
      <c r="B74"/>
      <c r="C74"/>
    </row>
    <row r="75" spans="2:3" ht="15" x14ac:dyDescent="0.25">
      <c r="B75"/>
      <c r="C75"/>
    </row>
    <row r="76" spans="2:3" ht="15" x14ac:dyDescent="0.25">
      <c r="B76"/>
      <c r="C76"/>
    </row>
  </sheetData>
  <sheetProtection selectLockedCells="1" selectUnlockedCells="1"/>
  <sortState columnSort="1" ref="C2:CW39">
    <sortCondition ref="C3:CW3"/>
    <sortCondition ref="C2:CW2"/>
  </sortState>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20</vt:i4>
      </vt:variant>
    </vt:vector>
  </HeadingPairs>
  <TitlesOfParts>
    <vt:vector size="31" baseType="lpstr">
      <vt:lpstr>Read_me</vt:lpstr>
      <vt:lpstr>compare_countries_graph</vt:lpstr>
      <vt:lpstr>compare_countries_table</vt:lpstr>
      <vt:lpstr>country_progress</vt:lpstr>
      <vt:lpstr>description</vt:lpstr>
      <vt:lpstr>calculations</vt:lpstr>
      <vt:lpstr>compare_table_calc</vt:lpstr>
      <vt:lpstr>chart2_calc</vt:lpstr>
      <vt:lpstr>raw data</vt:lpstr>
      <vt:lpstr>table_data</vt:lpstr>
      <vt:lpstr>chart2_data</vt:lpstr>
      <vt:lpstr>countries</vt:lpstr>
      <vt:lpstr>COUNTRY1</vt:lpstr>
      <vt:lpstr>COUNTRY2</vt:lpstr>
      <vt:lpstr>offset_chart2</vt:lpstr>
      <vt:lpstr>offset1</vt:lpstr>
      <vt:lpstr>offset2</vt:lpstr>
      <vt:lpstr>offsetstart</vt:lpstr>
      <vt:lpstr>offsetstart_2006</vt:lpstr>
      <vt:lpstr>offsetstart_20062010</vt:lpstr>
      <vt:lpstr>offsetstart_2010</vt:lpstr>
      <vt:lpstr>offsetstart_20112012</vt:lpstr>
      <vt:lpstr>offsetstart_chart2</vt:lpstr>
      <vt:lpstr>compare_countries_graph!Print_Area</vt:lpstr>
      <vt:lpstr>compare_countries_table!Print_Area</vt:lpstr>
      <vt:lpstr>compare_table_calc!Print_Area</vt:lpstr>
      <vt:lpstr>country_progress!Print_Area</vt:lpstr>
      <vt:lpstr>description!Print_Area</vt:lpstr>
      <vt:lpstr>compare_countries_table!Print_Titles</vt:lpstr>
      <vt:lpstr>compare_table_calc!Print_Titles</vt:lpstr>
      <vt:lpstr>description!Print_Titles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Cedefop</dc:creator>
  <cp:lastModifiedBy>TANAKIDIS, Michalis</cp:lastModifiedBy>
  <cp:lastPrinted>2014-03-20T23:26:52Z</cp:lastPrinted>
  <dcterms:created xsi:type="dcterms:W3CDTF">2012-11-01T20:40:59Z</dcterms:created>
  <dcterms:modified xsi:type="dcterms:W3CDTF">2014-04-13T18:49:09Z</dcterms:modified>
</cp:coreProperties>
</file>